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OPĆI PODACI" sheetId="1" r:id="rId1"/>
    <sheet name="RDG" sheetId="2" r:id="rId2"/>
    <sheet name="Bilanca " sheetId="3" r:id="rId3"/>
    <sheet name="NT_I 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<sst xmlns="http://schemas.openxmlformats.org/spreadsheetml/2006/main" count="397" uniqueCount="346">
  <si>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</si>
  <si>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</si>
  <si>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</si>
  <si>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</si>
  <si>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</si>
  <si>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</si>
  <si>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</si>
  <si>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</si>
  <si>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</si>
  <si>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</si>
  <si>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</si>
  <si>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</si>
  <si>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</si>
  <si>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</si>
  <si>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</si>
  <si>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</si>
  <si>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</si>
  <si>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</si>
  <si>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</si>
  <si>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</si>
  <si>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</si>
  <si>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</si>
  <si>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</si>
  <si>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</si>
  <si>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</si>
  <si>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</si>
  <si>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</si>
  <si>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</si>
  <si>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</si>
  <si>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</si>
  <si>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</si>
  <si>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</si>
  <si>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</si>
  <si>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</si>
  <si>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</si>
  <si>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</si>
  <si>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</si>
  <si>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</si>
  <si>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</si>
  <si>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</si>
  <si>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</si>
  <si>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</si>
  <si>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</si>
  <si>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</si>
  <si>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</si>
  <si>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</si>
  <si>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</si>
  <si>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</si>
  <si>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</si>
  <si>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</si>
  <si>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</si>
  <si>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</si>
  <si>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</si>
  <si>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</si>
  <si>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</si>
  <si>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</si>
  <si>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</si>
  <si>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</si>
  <si>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</si>
  <si>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</si>
  <si>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</si>
  <si>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</si>
  <si>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</si>
  <si>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</si>
  <si>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</si>
  <si>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</si>
  <si>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</si>
  <si>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</si>
  <si>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</si>
  <si>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</si>
  <si>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</si>
  <si>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</si>
  <si>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</si>
  <si>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</si>
  <si>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</si>
  <si>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</si>
  <si>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</si>
  <si>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</si>
  <si>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</si>
  <si>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</si>
  <si>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</si>
  <si>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</si>
  <si>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</si>
  <si>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</si>
  <si>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</si>
  <si>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</si>
  <si>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</si>
  <si>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</si>
  <si>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</si>
  <si>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</si>
  <si>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</si>
  <si>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</si>
  <si>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</si>
  <si>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</si>
  <si>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</si>
  <si>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</si>
  <si>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</si>
  <si>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</si>
  <si>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</si>
  <si>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</si>
  <si>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</si>
  <si>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</si>
  <si>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</si>
  <si>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</si>
  <si>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</si>
  <si>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</si>
  <si>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</si>
  <si>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</si>
  <si>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</si>
  <si>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</si>
  <si>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</si>
  <si>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</si>
  <si>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</si>
  <si>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</si>
  <si>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</si>
  <si>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</si>
  <si>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</si>
  <si>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</si>
  <si>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</si>
  <si>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</si>
  <si>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</si>
  <si>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</si>
  <si>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</si>
  <si>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</si>
  <si>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</si>
  <si>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</si>
  <si>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</si>
  <si>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</si>
  <si>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</si>
  <si>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</si>
  <si>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</si>
  <si>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</si>
  <si>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</si>
  <si>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</si>
  <si>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</si>
  <si>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</si>
  <si>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</si>
  <si>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</si>
  <si>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</si>
  <si>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</si>
  <si>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</si>
  <si>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</si>
  <si>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</si>
  <si>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</si>
  <si>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</si>
  <si>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</si>
  <si>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</si>
  <si>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</si>
  <si>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</si>
  <si>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</si>
  <si>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</si>
  <si>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</si>
  <si>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</si>
  <si>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</si>
  <si>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</si>
  <si>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</si>
  <si>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</si>
  <si>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</si>
  <si>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</si>
  <si>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</si>
  <si>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</si>
  <si>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</si>
  <si>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</si>
  <si>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</si>
  <si>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</si>
  <si>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</si>
  <si>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</si>
  <si>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</si>
  <si>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</si>
  <si>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</si>
  <si>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</si>
  <si>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</si>
  <si>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</si>
  <si>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</si>
  <si>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</si>
  <si>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</si>
  <si>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</si>
  <si>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</si>
  <si>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</si>
  <si>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</si>
  <si>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</si>
  <si>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</si>
  <si>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</si>
  <si>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</si>
  <si>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</si>
  <si>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</si>
  <si>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</si>
  <si>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</si>
  <si>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</si>
  <si>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</si>
  <si>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</si>
  <si>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</si>
  <si>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</si>
  <si>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</si>
  <si>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</si>
  <si>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</si>
  <si>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</si>
  <si>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</si>
  <si>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</si>
  <si>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</si>
  <si>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</si>
  <si>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</si>
  <si>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</si>
  <si>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</si>
  <si>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</si>
  <si>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</si>
  <si>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</si>
  <si>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</si>
  <si>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</si>
  <si>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</si>
  <si>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</si>
  <si>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</si>
  <si>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</si>
  <si>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</si>
  <si>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</si>
  <si>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</si>
  <si>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</si>
  <si>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</si>
  <si>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</si>
  <si>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</si>
  <si>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</si>
  <si>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</si>
  <si>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</si>
  <si>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</si>
  <si>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</si>
  <si>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</si>
  <si>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</si>
  <si>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</si>
  <si>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</si>
  <si>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</si>
  <si>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</si>
  <si>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</si>
  <si>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</si>
  <si>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</si>
  <si>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</si>
  <si>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</si>
  <si>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</si>
  <si>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</si>
  <si>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</si>
  <si>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</si>
  <si>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</si>
  <si>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</si>
  <si>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</si>
  <si>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</si>
  <si>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</si>
  <si>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</si>
  <si>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</si>
  <si>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</si>
  <si>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</si>
  <si>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</si>
  <si>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</si>
  <si>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</si>
  <si>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</si>
  <si>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</si>
  <si>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</si>
  <si>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</si>
  <si>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</si>
  <si>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</si>
  <si>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</si>
  <si>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</si>
  <si>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</si>
  <si>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</si>
  <si>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</si>
  <si>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</si>
  <si>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</si>
  <si>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</si>
  <si>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</si>
  <si>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</si>
  <si>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</si>
  <si>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</si>
  <si>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</si>
  <si>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</si>
  <si>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</si>
  <si>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</si>
  <si>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</si>
  <si>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</si>
  <si>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</si>
  <si>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</si>
  <si>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</si>
  <si>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</si>
  <si>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</si>
  <si>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</si>
  <si>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</si>
  <si>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</si>
  <si>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</si>
  <si>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</si>
  <si>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</si>
  <si>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</si>
  <si>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</si>
  <si>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</si>
  <si>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</si>
  <si>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</si>
  <si>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</si>
  <si>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</si>
  <si>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</si>
  <si>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</si>
  <si>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</si>
  <si>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</si>
  <si>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</si>
  <si>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</si>
  <si>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</si>
  <si>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</si>
  <si>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</si>
  <si>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</si>
  <si>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</si>
  <si>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</si>
  <si>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</si>
  <si>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</si>
  <si>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</si>
  <si>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</si>
  <si>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</si>
  <si>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</si>
  <si>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</si>
  <si>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</si>
  <si>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</si>
  <si>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</si>
  <si>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</si>
  <si>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</si>
  <si>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</si>
  <si>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</si>
  <si>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</si>
  <si>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</si>
  <si>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</si>
  <si>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</si>
  <si>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</si>
  <si>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</si>
  <si>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</si>
  <si>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</si>
  <si>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</si>
  <si>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</si>
  <si>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</si>
  <si>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</si>
  <si>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</si>
  <si>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</si>
  <si>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</si>
  <si>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</si>
  <si>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</si>
  <si>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SLOBODNA DALMACIJA d.d.</t>
  </si>
  <si>
    <t xml:space="preserve">Obveznik: SLOBODNA DALMACIJA d.d </t>
  </si>
  <si>
    <t>1.1.2011.</t>
  </si>
  <si>
    <t>Kumulativno</t>
  </si>
  <si>
    <t>31.12.2011.</t>
  </si>
  <si>
    <t>u razdoblju 1.1.2011. do 31.12.2011.</t>
  </si>
  <si>
    <t>Tromjesečje</t>
  </si>
  <si>
    <t>stanje na dan 31.12.2011.</t>
  </si>
  <si>
    <t>u razdoblju 1.1.2011.do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</si>
</sst>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4" xfId="22" applyFont="1" applyBorder="1">
      <alignment/>
      <protection/>
    </xf>
    <xf numFmtId="0" fontId="3" fillId="0" borderId="15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4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14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0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0" xfId="22" applyFont="1" applyFill="1" applyBorder="1" applyAlignment="1" applyProtection="1">
      <alignment horizontal="center" vertical="center"/>
      <protection hidden="1" locked="0"/>
    </xf>
    <xf numFmtId="49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>
      <alignment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>
      <alignment/>
    </xf>
    <xf numFmtId="14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2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/>
    </xf>
    <xf numFmtId="3" fontId="22" fillId="0" borderId="1" xfId="0" applyNumberFormat="1" applyFont="1" applyFill="1" applyBorder="1" applyAlignment="1" applyProtection="1">
      <alignment vertical="center"/>
      <protection locked="0"/>
    </xf>
    <xf numFmtId="3" fontId="22" fillId="2" borderId="4" xfId="0" applyNumberFormat="1" applyFont="1" applyFill="1" applyBorder="1" applyAlignment="1" applyProtection="1">
      <alignment vertical="center"/>
      <protection hidden="1"/>
    </xf>
    <xf numFmtId="14" fontId="6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22" fillId="0" borderId="4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22" fillId="0" borderId="5" xfId="0" applyNumberFormat="1" applyFont="1" applyFill="1" applyBorder="1" applyAlignment="1" applyProtection="1">
      <alignment vertical="center"/>
      <protection locked="0"/>
    </xf>
    <xf numFmtId="3" fontId="23" fillId="0" borderId="5" xfId="0" applyNumberFormat="1" applyFont="1" applyFill="1" applyBorder="1" applyAlignment="1" applyProtection="1">
      <alignment vertical="center"/>
      <protection locked="0"/>
    </xf>
    <xf numFmtId="3" fontId="23" fillId="0" borderId="5" xfId="0" applyNumberFormat="1" applyFont="1" applyFill="1" applyBorder="1" applyAlignment="1" applyProtection="1">
      <alignment vertical="center"/>
      <protection hidden="1"/>
    </xf>
    <xf numFmtId="3" fontId="22" fillId="0" borderId="5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 applyProtection="1">
      <alignment horizontal="right"/>
      <protection hidden="1"/>
    </xf>
    <xf numFmtId="3" fontId="1" fillId="0" borderId="11" xfId="0" applyNumberFormat="1" applyFont="1" applyFill="1" applyBorder="1" applyAlignment="1" applyProtection="1">
      <alignment/>
      <protection hidden="1"/>
    </xf>
    <xf numFmtId="3" fontId="1" fillId="0" borderId="11" xfId="0" applyNumberFormat="1" applyFont="1" applyFill="1" applyBorder="1" applyAlignment="1">
      <alignment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49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49" fontId="2" fillId="0" borderId="18" xfId="22" applyNumberFormat="1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8" xfId="22" applyFont="1" applyFill="1" applyBorder="1" applyAlignment="1" applyProtection="1">
      <alignment horizontal="left" vertical="center"/>
      <protection hidden="1" locked="0"/>
    </xf>
    <xf numFmtId="49" fontId="4" fillId="0" borderId="18" xfId="21" applyNumberForma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19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0" fontId="3" fillId="0" borderId="22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10" fillId="0" borderId="23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4" xfId="22" applyFont="1" applyBorder="1" applyAlignment="1" applyProtection="1">
      <alignment horizontal="center" vertical="top"/>
      <protection hidden="1"/>
    </xf>
    <xf numFmtId="0" fontId="3" fillId="0" borderId="24" xfId="22" applyFont="1" applyBorder="1" applyAlignment="1">
      <alignment horizontal="center"/>
      <protection/>
    </xf>
    <xf numFmtId="49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22" applyFont="1" applyFill="1" applyBorder="1" applyAlignment="1">
      <alignment/>
      <protection/>
    </xf>
    <xf numFmtId="0" fontId="3" fillId="0" borderId="20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8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3" fillId="0" borderId="19" xfId="22" applyFont="1" applyFill="1" applyBorder="1" applyAlignment="1">
      <alignment horizontal="left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8" xfId="2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19" xfId="22" applyFont="1" applyFill="1" applyBorder="1" applyAlignment="1">
      <alignment horizontal="left" vertical="center"/>
      <protection/>
    </xf>
    <xf numFmtId="1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26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left" vertical="center" wrapText="1"/>
    </xf>
    <xf numFmtId="3" fontId="2" fillId="0" borderId="29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 indent="1"/>
    </xf>
    <xf numFmtId="3" fontId="3" fillId="0" borderId="28" xfId="0" applyNumberFormat="1" applyFont="1" applyFill="1" applyBorder="1" applyAlignment="1">
      <alignment horizontal="left" vertical="center" wrapText="1" indent="1"/>
    </xf>
    <xf numFmtId="3" fontId="3" fillId="0" borderId="29" xfId="0" applyNumberFormat="1" applyFont="1" applyFill="1" applyBorder="1" applyAlignment="1">
      <alignment horizontal="left" vertical="center" wrapText="1" indent="1"/>
    </xf>
    <xf numFmtId="3" fontId="3" fillId="0" borderId="30" xfId="0" applyNumberFormat="1" applyFont="1" applyFill="1" applyBorder="1" applyAlignment="1">
      <alignment horizontal="left" vertical="center" wrapText="1" indent="1"/>
    </xf>
    <xf numFmtId="3" fontId="3" fillId="0" borderId="31" xfId="0" applyNumberFormat="1" applyFont="1" applyFill="1" applyBorder="1" applyAlignment="1">
      <alignment horizontal="left" vertical="center" wrapText="1" indent="1"/>
    </xf>
    <xf numFmtId="3" fontId="3" fillId="0" borderId="32" xfId="0" applyNumberFormat="1" applyFont="1" applyFill="1" applyBorder="1" applyAlignment="1">
      <alignment horizontal="left" vertical="center" wrapText="1" indent="1"/>
    </xf>
    <xf numFmtId="3" fontId="2" fillId="0" borderId="12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 indent="1"/>
    </xf>
    <xf numFmtId="3" fontId="2" fillId="0" borderId="28" xfId="0" applyNumberFormat="1" applyFont="1" applyFill="1" applyBorder="1" applyAlignment="1">
      <alignment horizontal="left" vertical="center" wrapText="1" indent="1"/>
    </xf>
    <xf numFmtId="3" fontId="2" fillId="0" borderId="29" xfId="0" applyNumberFormat="1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2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248</v>
      </c>
      <c r="B1" s="192"/>
      <c r="C1" s="192"/>
      <c r="D1" s="82"/>
      <c r="E1" s="82"/>
      <c r="F1" s="82"/>
      <c r="G1" s="82"/>
      <c r="H1" s="82"/>
      <c r="I1" s="83"/>
      <c r="J1" s="9"/>
      <c r="K1" s="9"/>
      <c r="L1" s="9"/>
    </row>
    <row r="2" spans="1:12" ht="12.75">
      <c r="A2" s="224" t="s">
        <v>249</v>
      </c>
      <c r="B2" s="225"/>
      <c r="C2" s="225"/>
      <c r="D2" s="226"/>
      <c r="E2" s="119" t="s">
        <v>339</v>
      </c>
      <c r="F2" s="11"/>
      <c r="G2" s="12" t="s">
        <v>250</v>
      </c>
      <c r="H2" s="119" t="s">
        <v>341</v>
      </c>
      <c r="I2" s="84"/>
      <c r="J2" s="9"/>
      <c r="K2" s="9"/>
      <c r="L2" s="9"/>
    </row>
    <row r="3" spans="1:12" ht="12.75">
      <c r="A3" s="85"/>
      <c r="B3" s="13"/>
      <c r="C3" s="13"/>
      <c r="D3" s="13"/>
      <c r="E3" s="14"/>
      <c r="F3" s="14"/>
      <c r="G3" s="13"/>
      <c r="H3" s="13"/>
      <c r="I3" s="86"/>
      <c r="J3" s="9"/>
      <c r="K3" s="9"/>
      <c r="L3" s="9"/>
    </row>
    <row r="4" spans="1:12" ht="15">
      <c r="A4" s="227" t="s">
        <v>315</v>
      </c>
      <c r="B4" s="228"/>
      <c r="C4" s="228"/>
      <c r="D4" s="228"/>
      <c r="E4" s="228"/>
      <c r="F4" s="228"/>
      <c r="G4" s="228"/>
      <c r="H4" s="228"/>
      <c r="I4" s="229"/>
      <c r="J4" s="9"/>
      <c r="K4" s="9"/>
      <c r="L4" s="9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9"/>
      <c r="K5" s="9"/>
      <c r="L5" s="9"/>
    </row>
    <row r="6" spans="1:12" ht="12.75">
      <c r="A6" s="174" t="s">
        <v>251</v>
      </c>
      <c r="B6" s="175"/>
      <c r="C6" s="172" t="s">
        <v>321</v>
      </c>
      <c r="D6" s="196"/>
      <c r="E6" s="29"/>
      <c r="F6" s="29"/>
      <c r="G6" s="29"/>
      <c r="H6" s="29"/>
      <c r="I6" s="90"/>
      <c r="J6" s="9"/>
      <c r="K6" s="9"/>
      <c r="L6" s="9"/>
    </row>
    <row r="7" spans="1:12" ht="12.75">
      <c r="A7" s="91"/>
      <c r="B7" s="22"/>
      <c r="C7" s="15"/>
      <c r="D7" s="15"/>
      <c r="E7" s="29"/>
      <c r="F7" s="29"/>
      <c r="G7" s="29"/>
      <c r="H7" s="29"/>
      <c r="I7" s="90"/>
      <c r="J7" s="9"/>
      <c r="K7" s="9"/>
      <c r="L7" s="9"/>
    </row>
    <row r="8" spans="1:12" ht="12.75">
      <c r="A8" s="230" t="s">
        <v>252</v>
      </c>
      <c r="B8" s="231"/>
      <c r="C8" s="172" t="s">
        <v>322</v>
      </c>
      <c r="D8" s="196"/>
      <c r="E8" s="29"/>
      <c r="F8" s="29"/>
      <c r="G8" s="29"/>
      <c r="H8" s="29"/>
      <c r="I8" s="92"/>
      <c r="J8" s="9"/>
      <c r="K8" s="9"/>
      <c r="L8" s="9"/>
    </row>
    <row r="9" spans="1:12" ht="12.75">
      <c r="A9" s="93"/>
      <c r="B9" s="50"/>
      <c r="C9" s="20"/>
      <c r="D9" s="26"/>
      <c r="E9" s="15"/>
      <c r="F9" s="15"/>
      <c r="G9" s="15"/>
      <c r="H9" s="15"/>
      <c r="I9" s="92"/>
      <c r="J9" s="9"/>
      <c r="K9" s="9"/>
      <c r="L9" s="9"/>
    </row>
    <row r="10" spans="1:12" ht="12.75">
      <c r="A10" s="184" t="s">
        <v>253</v>
      </c>
      <c r="B10" s="222"/>
      <c r="C10" s="172" t="s">
        <v>323</v>
      </c>
      <c r="D10" s="196"/>
      <c r="E10" s="15"/>
      <c r="F10" s="15"/>
      <c r="G10" s="15"/>
      <c r="H10" s="15"/>
      <c r="I10" s="92"/>
      <c r="J10" s="9"/>
      <c r="K10" s="9"/>
      <c r="L10" s="9"/>
    </row>
    <row r="11" spans="1:12" ht="12.75">
      <c r="A11" s="223"/>
      <c r="B11" s="222"/>
      <c r="C11" s="15"/>
      <c r="D11" s="15"/>
      <c r="E11" s="15"/>
      <c r="F11" s="15"/>
      <c r="G11" s="15"/>
      <c r="H11" s="15"/>
      <c r="I11" s="92"/>
      <c r="J11" s="9"/>
      <c r="K11" s="9"/>
      <c r="L11" s="9"/>
    </row>
    <row r="12" spans="1:12" ht="12.75">
      <c r="A12" s="174" t="s">
        <v>254</v>
      </c>
      <c r="B12" s="175"/>
      <c r="C12" s="180" t="s">
        <v>324</v>
      </c>
      <c r="D12" s="219"/>
      <c r="E12" s="219"/>
      <c r="F12" s="219"/>
      <c r="G12" s="219"/>
      <c r="H12" s="219"/>
      <c r="I12" s="177"/>
      <c r="J12" s="9"/>
      <c r="K12" s="9"/>
      <c r="L12" s="9"/>
    </row>
    <row r="13" spans="1:12" ht="12.75">
      <c r="A13" s="91"/>
      <c r="B13" s="22"/>
      <c r="C13" s="21"/>
      <c r="D13" s="15"/>
      <c r="E13" s="15"/>
      <c r="F13" s="15"/>
      <c r="G13" s="15"/>
      <c r="H13" s="15"/>
      <c r="I13" s="92"/>
      <c r="J13" s="9"/>
      <c r="K13" s="9"/>
      <c r="L13" s="9"/>
    </row>
    <row r="14" spans="1:12" ht="12.75">
      <c r="A14" s="174" t="s">
        <v>255</v>
      </c>
      <c r="B14" s="175"/>
      <c r="C14" s="220">
        <v>21000</v>
      </c>
      <c r="D14" s="221"/>
      <c r="E14" s="15"/>
      <c r="F14" s="180" t="s">
        <v>325</v>
      </c>
      <c r="G14" s="219"/>
      <c r="H14" s="219"/>
      <c r="I14" s="177"/>
      <c r="J14" s="9"/>
      <c r="K14" s="9"/>
      <c r="L14" s="9"/>
    </row>
    <row r="15" spans="1:12" ht="12.75">
      <c r="A15" s="91"/>
      <c r="B15" s="22"/>
      <c r="C15" s="15"/>
      <c r="D15" s="15"/>
      <c r="E15" s="15"/>
      <c r="F15" s="15"/>
      <c r="G15" s="15"/>
      <c r="H15" s="15"/>
      <c r="I15" s="92"/>
      <c r="J15" s="9"/>
      <c r="K15" s="9"/>
      <c r="L15" s="9"/>
    </row>
    <row r="16" spans="1:12" ht="12.75">
      <c r="A16" s="174" t="s">
        <v>256</v>
      </c>
      <c r="B16" s="175"/>
      <c r="C16" s="180" t="s">
        <v>326</v>
      </c>
      <c r="D16" s="219"/>
      <c r="E16" s="219"/>
      <c r="F16" s="219"/>
      <c r="G16" s="219"/>
      <c r="H16" s="219"/>
      <c r="I16" s="177"/>
      <c r="J16" s="9"/>
      <c r="K16" s="9"/>
      <c r="L16" s="9"/>
    </row>
    <row r="17" spans="1:12" ht="12.75">
      <c r="A17" s="91"/>
      <c r="B17" s="22"/>
      <c r="C17" s="15"/>
      <c r="D17" s="15"/>
      <c r="E17" s="15"/>
      <c r="F17" s="15"/>
      <c r="G17" s="15"/>
      <c r="H17" s="15"/>
      <c r="I17" s="92"/>
      <c r="J17" s="9"/>
      <c r="K17" s="9"/>
      <c r="L17" s="9"/>
    </row>
    <row r="18" spans="1:12" ht="12.75">
      <c r="A18" s="174" t="s">
        <v>257</v>
      </c>
      <c r="B18" s="175"/>
      <c r="C18" s="215" t="s">
        <v>327</v>
      </c>
      <c r="D18" s="216"/>
      <c r="E18" s="216"/>
      <c r="F18" s="216"/>
      <c r="G18" s="216"/>
      <c r="H18" s="216"/>
      <c r="I18" s="217"/>
      <c r="J18" s="9"/>
      <c r="K18" s="9"/>
      <c r="L18" s="9"/>
    </row>
    <row r="19" spans="1:12" ht="12.75">
      <c r="A19" s="91"/>
      <c r="B19" s="22"/>
      <c r="C19" s="21"/>
      <c r="D19" s="15"/>
      <c r="E19" s="15"/>
      <c r="F19" s="15"/>
      <c r="G19" s="15"/>
      <c r="H19" s="15"/>
      <c r="I19" s="92"/>
      <c r="J19" s="9"/>
      <c r="K19" s="9"/>
      <c r="L19" s="9"/>
    </row>
    <row r="20" spans="1:12" ht="12.75">
      <c r="A20" s="174" t="s">
        <v>258</v>
      </c>
      <c r="B20" s="175"/>
      <c r="C20" s="215" t="s">
        <v>328</v>
      </c>
      <c r="D20" s="216"/>
      <c r="E20" s="216"/>
      <c r="F20" s="216"/>
      <c r="G20" s="216"/>
      <c r="H20" s="216"/>
      <c r="I20" s="217"/>
      <c r="J20" s="9"/>
      <c r="K20" s="9"/>
      <c r="L20" s="9"/>
    </row>
    <row r="21" spans="1:12" ht="12.75">
      <c r="A21" s="91"/>
      <c r="B21" s="22"/>
      <c r="C21" s="21"/>
      <c r="D21" s="15"/>
      <c r="E21" s="15"/>
      <c r="F21" s="15"/>
      <c r="G21" s="15"/>
      <c r="H21" s="15"/>
      <c r="I21" s="92"/>
      <c r="J21" s="9"/>
      <c r="K21" s="9"/>
      <c r="L21" s="9"/>
    </row>
    <row r="22" spans="1:12" ht="12.75">
      <c r="A22" s="174" t="s">
        <v>259</v>
      </c>
      <c r="B22" s="175"/>
      <c r="C22" s="120">
        <v>409</v>
      </c>
      <c r="D22" s="180" t="s">
        <v>325</v>
      </c>
      <c r="E22" s="212"/>
      <c r="F22" s="213"/>
      <c r="G22" s="174"/>
      <c r="H22" s="218"/>
      <c r="I22" s="94"/>
      <c r="J22" s="9"/>
      <c r="K22" s="9"/>
      <c r="L22" s="9"/>
    </row>
    <row r="23" spans="1:12" ht="12.75">
      <c r="A23" s="91"/>
      <c r="B23" s="22"/>
      <c r="C23" s="15"/>
      <c r="D23" s="24"/>
      <c r="E23" s="24"/>
      <c r="F23" s="24"/>
      <c r="G23" s="24"/>
      <c r="H23" s="15"/>
      <c r="I23" s="92"/>
      <c r="J23" s="9"/>
      <c r="K23" s="9"/>
      <c r="L23" s="9"/>
    </row>
    <row r="24" spans="1:12" ht="12.75">
      <c r="A24" s="174" t="s">
        <v>260</v>
      </c>
      <c r="B24" s="175"/>
      <c r="C24" s="120">
        <v>17</v>
      </c>
      <c r="D24" s="180" t="s">
        <v>329</v>
      </c>
      <c r="E24" s="212"/>
      <c r="F24" s="212"/>
      <c r="G24" s="213"/>
      <c r="H24" s="51" t="s">
        <v>261</v>
      </c>
      <c r="I24" s="121">
        <v>392</v>
      </c>
      <c r="J24" s="9"/>
      <c r="K24" s="9"/>
      <c r="L24" s="9"/>
    </row>
    <row r="25" spans="1:12" ht="12.75">
      <c r="A25" s="91"/>
      <c r="B25" s="22"/>
      <c r="C25" s="15"/>
      <c r="D25" s="24"/>
      <c r="E25" s="24"/>
      <c r="F25" s="24"/>
      <c r="G25" s="22"/>
      <c r="H25" s="22" t="s">
        <v>316</v>
      </c>
      <c r="I25" s="95"/>
      <c r="J25" s="9"/>
      <c r="K25" s="9"/>
      <c r="L25" s="9"/>
    </row>
    <row r="26" spans="1:12" ht="12.75">
      <c r="A26" s="174" t="s">
        <v>262</v>
      </c>
      <c r="B26" s="175"/>
      <c r="C26" s="122" t="s">
        <v>330</v>
      </c>
      <c r="D26" s="25"/>
      <c r="E26" s="96"/>
      <c r="F26" s="97"/>
      <c r="G26" s="214" t="s">
        <v>263</v>
      </c>
      <c r="H26" s="175"/>
      <c r="I26" s="123" t="s">
        <v>331</v>
      </c>
      <c r="J26" s="9"/>
      <c r="K26" s="9"/>
      <c r="L26" s="9"/>
    </row>
    <row r="27" spans="1:12" ht="12.75">
      <c r="A27" s="91"/>
      <c r="B27" s="22"/>
      <c r="C27" s="15"/>
      <c r="D27" s="97"/>
      <c r="E27" s="97"/>
      <c r="F27" s="97"/>
      <c r="G27" s="97"/>
      <c r="H27" s="15"/>
      <c r="I27" s="98"/>
      <c r="J27" s="9"/>
      <c r="K27" s="9"/>
      <c r="L27" s="9"/>
    </row>
    <row r="28" spans="1:12" ht="12.75">
      <c r="A28" s="205" t="s">
        <v>264</v>
      </c>
      <c r="B28" s="206"/>
      <c r="C28" s="207"/>
      <c r="D28" s="207"/>
      <c r="E28" s="208" t="s">
        <v>265</v>
      </c>
      <c r="F28" s="209"/>
      <c r="G28" s="209"/>
      <c r="H28" s="210" t="s">
        <v>266</v>
      </c>
      <c r="I28" s="211"/>
      <c r="J28" s="9"/>
      <c r="K28" s="9"/>
      <c r="L28" s="9"/>
    </row>
    <row r="29" spans="1:12" ht="12.75">
      <c r="A29" s="99"/>
      <c r="B29" s="96"/>
      <c r="C29" s="96"/>
      <c r="D29" s="26"/>
      <c r="E29" s="15"/>
      <c r="F29" s="15"/>
      <c r="G29" s="15"/>
      <c r="H29" s="27"/>
      <c r="I29" s="98"/>
      <c r="J29" s="9"/>
      <c r="K29" s="9"/>
      <c r="L29" s="9"/>
    </row>
    <row r="30" spans="1:12" ht="12.75">
      <c r="A30" s="202"/>
      <c r="B30" s="197"/>
      <c r="C30" s="197"/>
      <c r="D30" s="198"/>
      <c r="E30" s="202"/>
      <c r="F30" s="197"/>
      <c r="G30" s="197"/>
      <c r="H30" s="172"/>
      <c r="I30" s="196"/>
      <c r="J30" s="9"/>
      <c r="K30" s="9"/>
      <c r="L30" s="9"/>
    </row>
    <row r="31" spans="1:12" ht="12.75">
      <c r="A31" s="91"/>
      <c r="B31" s="22"/>
      <c r="C31" s="21"/>
      <c r="D31" s="203"/>
      <c r="E31" s="203"/>
      <c r="F31" s="203"/>
      <c r="G31" s="204"/>
      <c r="H31" s="15"/>
      <c r="I31" s="100"/>
      <c r="J31" s="9"/>
      <c r="K31" s="9"/>
      <c r="L31" s="9"/>
    </row>
    <row r="32" spans="1:12" ht="12.75">
      <c r="A32" s="202"/>
      <c r="B32" s="197"/>
      <c r="C32" s="197"/>
      <c r="D32" s="198"/>
      <c r="E32" s="202"/>
      <c r="F32" s="197"/>
      <c r="G32" s="197"/>
      <c r="H32" s="172"/>
      <c r="I32" s="196"/>
      <c r="J32" s="9"/>
      <c r="K32" s="9"/>
      <c r="L32" s="9"/>
    </row>
    <row r="33" spans="1:12" ht="12.75">
      <c r="A33" s="91"/>
      <c r="B33" s="22"/>
      <c r="C33" s="21"/>
      <c r="D33" s="28"/>
      <c r="E33" s="28"/>
      <c r="F33" s="28"/>
      <c r="G33" s="29"/>
      <c r="H33" s="15"/>
      <c r="I33" s="101"/>
      <c r="J33" s="9"/>
      <c r="K33" s="9"/>
      <c r="L33" s="9"/>
    </row>
    <row r="34" spans="1:12" ht="12.75">
      <c r="A34" s="202"/>
      <c r="B34" s="197"/>
      <c r="C34" s="197"/>
      <c r="D34" s="198"/>
      <c r="E34" s="202"/>
      <c r="F34" s="197"/>
      <c r="G34" s="197"/>
      <c r="H34" s="172"/>
      <c r="I34" s="196"/>
      <c r="J34" s="9"/>
      <c r="K34" s="9"/>
      <c r="L34" s="9"/>
    </row>
    <row r="35" spans="1:12" ht="12.75">
      <c r="A35" s="91"/>
      <c r="B35" s="22"/>
      <c r="C35" s="21"/>
      <c r="D35" s="28"/>
      <c r="E35" s="28"/>
      <c r="F35" s="28"/>
      <c r="G35" s="29"/>
      <c r="H35" s="15"/>
      <c r="I35" s="101"/>
      <c r="J35" s="9"/>
      <c r="K35" s="9"/>
      <c r="L35" s="9"/>
    </row>
    <row r="36" spans="1:12" ht="12.75">
      <c r="A36" s="202"/>
      <c r="B36" s="197"/>
      <c r="C36" s="197"/>
      <c r="D36" s="198"/>
      <c r="E36" s="202"/>
      <c r="F36" s="197"/>
      <c r="G36" s="197"/>
      <c r="H36" s="172"/>
      <c r="I36" s="196"/>
      <c r="J36" s="9"/>
      <c r="K36" s="9"/>
      <c r="L36" s="9"/>
    </row>
    <row r="37" spans="1:12" ht="12.75">
      <c r="A37" s="102"/>
      <c r="B37" s="30"/>
      <c r="C37" s="199"/>
      <c r="D37" s="200"/>
      <c r="E37" s="15"/>
      <c r="F37" s="199"/>
      <c r="G37" s="200"/>
      <c r="H37" s="15"/>
      <c r="I37" s="92"/>
      <c r="J37" s="9"/>
      <c r="K37" s="9"/>
      <c r="L37" s="9"/>
    </row>
    <row r="38" spans="1:12" ht="12.75">
      <c r="A38" s="202"/>
      <c r="B38" s="197"/>
      <c r="C38" s="197"/>
      <c r="D38" s="198"/>
      <c r="E38" s="202"/>
      <c r="F38" s="197"/>
      <c r="G38" s="197"/>
      <c r="H38" s="172"/>
      <c r="I38" s="196"/>
      <c r="J38" s="9"/>
      <c r="K38" s="9"/>
      <c r="L38" s="9"/>
    </row>
    <row r="39" spans="1:12" ht="12.75">
      <c r="A39" s="102"/>
      <c r="B39" s="30"/>
      <c r="C39" s="31"/>
      <c r="D39" s="32"/>
      <c r="E39" s="15"/>
      <c r="F39" s="31"/>
      <c r="G39" s="32"/>
      <c r="H39" s="15"/>
      <c r="I39" s="92"/>
      <c r="J39" s="9"/>
      <c r="K39" s="9"/>
      <c r="L39" s="9"/>
    </row>
    <row r="40" spans="1:12" ht="12.75">
      <c r="A40" s="202"/>
      <c r="B40" s="197"/>
      <c r="C40" s="197"/>
      <c r="D40" s="198"/>
      <c r="E40" s="202"/>
      <c r="F40" s="197"/>
      <c r="G40" s="197"/>
      <c r="H40" s="172"/>
      <c r="I40" s="196"/>
      <c r="J40" s="9"/>
      <c r="K40" s="9"/>
      <c r="L40" s="9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9"/>
      <c r="K41" s="9"/>
      <c r="L41" s="9"/>
    </row>
    <row r="42" spans="1:12" ht="12.75">
      <c r="A42" s="102"/>
      <c r="B42" s="30"/>
      <c r="C42" s="31"/>
      <c r="D42" s="32"/>
      <c r="E42" s="15"/>
      <c r="F42" s="31"/>
      <c r="G42" s="32"/>
      <c r="H42" s="15"/>
      <c r="I42" s="92"/>
      <c r="J42" s="9"/>
      <c r="K42" s="9"/>
      <c r="L42" s="9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9"/>
      <c r="K43" s="9"/>
      <c r="L43" s="9"/>
    </row>
    <row r="44" spans="1:12" ht="12.75">
      <c r="A44" s="184" t="s">
        <v>267</v>
      </c>
      <c r="B44" s="185"/>
      <c r="C44" s="172"/>
      <c r="D44" s="196"/>
      <c r="E44" s="26"/>
      <c r="F44" s="180"/>
      <c r="G44" s="197"/>
      <c r="H44" s="197"/>
      <c r="I44" s="198"/>
      <c r="J44" s="9"/>
      <c r="K44" s="9"/>
      <c r="L44" s="9"/>
    </row>
    <row r="45" spans="1:12" ht="12.75">
      <c r="A45" s="102"/>
      <c r="B45" s="30"/>
      <c r="C45" s="199"/>
      <c r="D45" s="200"/>
      <c r="E45" s="15"/>
      <c r="F45" s="199"/>
      <c r="G45" s="201"/>
      <c r="H45" s="35"/>
      <c r="I45" s="106"/>
      <c r="J45" s="9"/>
      <c r="K45" s="9"/>
      <c r="L45" s="9"/>
    </row>
    <row r="46" spans="1:12" ht="12.75">
      <c r="A46" s="184" t="s">
        <v>268</v>
      </c>
      <c r="B46" s="185"/>
      <c r="C46" s="180" t="s">
        <v>332</v>
      </c>
      <c r="D46" s="170"/>
      <c r="E46" s="170"/>
      <c r="F46" s="170"/>
      <c r="G46" s="170"/>
      <c r="H46" s="170"/>
      <c r="I46" s="171"/>
      <c r="J46" s="9"/>
      <c r="K46" s="9"/>
      <c r="L46" s="9"/>
    </row>
    <row r="47" spans="1:12" ht="12.75">
      <c r="A47" s="91"/>
      <c r="B47" s="22"/>
      <c r="C47" s="21" t="s">
        <v>269</v>
      </c>
      <c r="D47" s="15"/>
      <c r="E47" s="15"/>
      <c r="F47" s="15"/>
      <c r="G47" s="15"/>
      <c r="H47" s="15"/>
      <c r="I47" s="92"/>
      <c r="J47" s="9"/>
      <c r="K47" s="9"/>
      <c r="L47" s="9"/>
    </row>
    <row r="48" spans="1:12" ht="12.75">
      <c r="A48" s="184" t="s">
        <v>270</v>
      </c>
      <c r="B48" s="185"/>
      <c r="C48" s="176" t="s">
        <v>333</v>
      </c>
      <c r="D48" s="182"/>
      <c r="E48" s="173"/>
      <c r="F48" s="15"/>
      <c r="G48" s="51" t="s">
        <v>271</v>
      </c>
      <c r="H48" s="176" t="s">
        <v>334</v>
      </c>
      <c r="I48" s="173"/>
      <c r="J48" s="9"/>
      <c r="K48" s="9"/>
      <c r="L48" s="9"/>
    </row>
    <row r="49" spans="1:12" ht="12.75">
      <c r="A49" s="91"/>
      <c r="B49" s="22"/>
      <c r="C49" s="21"/>
      <c r="D49" s="15"/>
      <c r="E49" s="15"/>
      <c r="F49" s="15"/>
      <c r="G49" s="15"/>
      <c r="H49" s="15"/>
      <c r="I49" s="92"/>
      <c r="J49" s="9"/>
      <c r="K49" s="9"/>
      <c r="L49" s="9"/>
    </row>
    <row r="50" spans="1:12" ht="12.75">
      <c r="A50" s="184" t="s">
        <v>257</v>
      </c>
      <c r="B50" s="185"/>
      <c r="C50" s="181" t="s">
        <v>335</v>
      </c>
      <c r="D50" s="182"/>
      <c r="E50" s="182"/>
      <c r="F50" s="182"/>
      <c r="G50" s="182"/>
      <c r="H50" s="182"/>
      <c r="I50" s="173"/>
      <c r="J50" s="9"/>
      <c r="K50" s="9"/>
      <c r="L50" s="9"/>
    </row>
    <row r="51" spans="1:12" ht="12.75">
      <c r="A51" s="91"/>
      <c r="B51" s="22"/>
      <c r="C51" s="15"/>
      <c r="D51" s="15"/>
      <c r="E51" s="15"/>
      <c r="F51" s="15"/>
      <c r="G51" s="15"/>
      <c r="H51" s="15"/>
      <c r="I51" s="92"/>
      <c r="J51" s="9"/>
      <c r="K51" s="9"/>
      <c r="L51" s="9"/>
    </row>
    <row r="52" spans="1:12" ht="12.75">
      <c r="A52" s="174" t="s">
        <v>272</v>
      </c>
      <c r="B52" s="175"/>
      <c r="C52" s="176" t="s">
        <v>336</v>
      </c>
      <c r="D52" s="182"/>
      <c r="E52" s="182"/>
      <c r="F52" s="182"/>
      <c r="G52" s="182"/>
      <c r="H52" s="182"/>
      <c r="I52" s="177"/>
      <c r="J52" s="9"/>
      <c r="K52" s="9"/>
      <c r="L52" s="9"/>
    </row>
    <row r="53" spans="1:12" ht="12.75">
      <c r="A53" s="107"/>
      <c r="B53" s="20"/>
      <c r="C53" s="193" t="s">
        <v>273</v>
      </c>
      <c r="D53" s="193"/>
      <c r="E53" s="193"/>
      <c r="F53" s="193"/>
      <c r="G53" s="193"/>
      <c r="H53" s="193"/>
      <c r="I53" s="108"/>
      <c r="J53" s="9"/>
      <c r="K53" s="9"/>
      <c r="L53" s="9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9"/>
      <c r="K54" s="9"/>
      <c r="L54" s="9"/>
    </row>
    <row r="55" spans="1:12" ht="12.75">
      <c r="A55" s="107"/>
      <c r="B55" s="178" t="s">
        <v>274</v>
      </c>
      <c r="C55" s="179"/>
      <c r="D55" s="179"/>
      <c r="E55" s="179"/>
      <c r="F55" s="49"/>
      <c r="G55" s="49"/>
      <c r="H55" s="49"/>
      <c r="I55" s="109"/>
      <c r="J55" s="9"/>
      <c r="K55" s="9"/>
      <c r="L55" s="9"/>
    </row>
    <row r="56" spans="1:12" ht="12.75">
      <c r="A56" s="107"/>
      <c r="B56" s="188" t="s">
        <v>306</v>
      </c>
      <c r="C56" s="189"/>
      <c r="D56" s="189"/>
      <c r="E56" s="189"/>
      <c r="F56" s="189"/>
      <c r="G56" s="189"/>
      <c r="H56" s="189"/>
      <c r="I56" s="190"/>
      <c r="J56" s="9"/>
      <c r="K56" s="9"/>
      <c r="L56" s="9"/>
    </row>
    <row r="57" spans="1:12" ht="12.75">
      <c r="A57" s="107"/>
      <c r="B57" s="188" t="s">
        <v>307</v>
      </c>
      <c r="C57" s="189"/>
      <c r="D57" s="189"/>
      <c r="E57" s="189"/>
      <c r="F57" s="189"/>
      <c r="G57" s="189"/>
      <c r="H57" s="189"/>
      <c r="I57" s="109"/>
      <c r="J57" s="9"/>
      <c r="K57" s="9"/>
      <c r="L57" s="9"/>
    </row>
    <row r="58" spans="1:12" ht="12.75">
      <c r="A58" s="107"/>
      <c r="B58" s="188" t="s">
        <v>308</v>
      </c>
      <c r="C58" s="189"/>
      <c r="D58" s="189"/>
      <c r="E58" s="189"/>
      <c r="F58" s="189"/>
      <c r="G58" s="189"/>
      <c r="H58" s="189"/>
      <c r="I58" s="190"/>
      <c r="J58" s="9"/>
      <c r="K58" s="9"/>
      <c r="L58" s="9"/>
    </row>
    <row r="59" spans="1:12" ht="12.75">
      <c r="A59" s="107"/>
      <c r="B59" s="188" t="s">
        <v>309</v>
      </c>
      <c r="C59" s="189"/>
      <c r="D59" s="189"/>
      <c r="E59" s="189"/>
      <c r="F59" s="189"/>
      <c r="G59" s="189"/>
      <c r="H59" s="189"/>
      <c r="I59" s="190"/>
      <c r="J59" s="9"/>
      <c r="K59" s="9"/>
      <c r="L59" s="9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9"/>
      <c r="K60" s="9"/>
      <c r="L60" s="9"/>
    </row>
    <row r="61" spans="1:12" ht="13.5" thickBot="1">
      <c r="A61" s="113" t="s">
        <v>275</v>
      </c>
      <c r="B61" s="15"/>
      <c r="C61" s="15"/>
      <c r="D61" s="15"/>
      <c r="E61" s="15"/>
      <c r="F61" s="15"/>
      <c r="G61" s="37"/>
      <c r="H61" s="38"/>
      <c r="I61" s="114"/>
      <c r="J61" s="9"/>
      <c r="K61" s="9"/>
      <c r="L61" s="9"/>
    </row>
    <row r="62" spans="1:12" ht="12.75">
      <c r="A62" s="87"/>
      <c r="B62" s="15"/>
      <c r="C62" s="15"/>
      <c r="D62" s="15"/>
      <c r="E62" s="20" t="s">
        <v>276</v>
      </c>
      <c r="F62" s="96"/>
      <c r="G62" s="194" t="s">
        <v>277</v>
      </c>
      <c r="H62" s="195"/>
      <c r="I62" s="186"/>
      <c r="J62" s="9"/>
      <c r="K62" s="9"/>
      <c r="L62" s="9"/>
    </row>
    <row r="63" spans="1:12" ht="12.75">
      <c r="A63" s="115"/>
      <c r="B63" s="116"/>
      <c r="C63" s="117"/>
      <c r="D63" s="117"/>
      <c r="E63" s="117"/>
      <c r="F63" s="117"/>
      <c r="G63" s="187"/>
      <c r="H63" s="183"/>
      <c r="I63" s="118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zoomScale="110" zoomScaleSheetLayoutView="110" workbookViewId="0" topLeftCell="A1">
      <selection activeCell="A28" sqref="A28:H28"/>
    </sheetView>
  </sheetViews>
  <sheetFormatPr defaultColWidth="9.140625" defaultRowHeight="12.75"/>
  <cols>
    <col min="1" max="3" width="9.140625" style="127" customWidth="1"/>
    <col min="4" max="4" width="4.140625" style="127" customWidth="1"/>
    <col min="5" max="5" width="4.57421875" style="127" customWidth="1"/>
    <col min="6" max="6" width="7.7109375" style="127" customWidth="1"/>
    <col min="7" max="7" width="9.140625" style="127" customWidth="1"/>
    <col min="8" max="8" width="5.140625" style="52" customWidth="1"/>
    <col min="9" max="9" width="9.140625" style="52" customWidth="1"/>
    <col min="10" max="10" width="10.28125" style="52" customWidth="1"/>
    <col min="11" max="12" width="10.8515625" style="127" customWidth="1"/>
    <col min="13" max="13" width="10.28125" style="127" customWidth="1"/>
    <col min="14" max="14" width="10.28125" style="52" customWidth="1"/>
    <col min="15" max="16384" width="9.140625" style="52" customWidth="1"/>
  </cols>
  <sheetData>
    <row r="1" spans="1:14" ht="12.75" customHeight="1">
      <c r="A1" s="261" t="s">
        <v>154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131"/>
    </row>
    <row r="2" spans="1:14" ht="12.75" customHeight="1">
      <c r="A2" s="260" t="s">
        <v>342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130"/>
    </row>
    <row r="3" spans="1:14" ht="12.75" customHeight="1">
      <c r="A3" s="233" t="s">
        <v>337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132"/>
    </row>
    <row r="4" spans="1:14" ht="23.25">
      <c r="A4" s="232" t="s">
        <v>59</v>
      </c>
      <c r="B4" s="232"/>
      <c r="C4" s="232"/>
      <c r="D4" s="232"/>
      <c r="E4" s="232"/>
      <c r="F4" s="232"/>
      <c r="G4" s="232"/>
      <c r="H4" s="232"/>
      <c r="I4" s="57" t="s">
        <v>279</v>
      </c>
      <c r="J4" s="234" t="s">
        <v>317</v>
      </c>
      <c r="K4" s="235"/>
      <c r="L4" s="234" t="s">
        <v>318</v>
      </c>
      <c r="M4" s="235"/>
      <c r="N4" s="133"/>
    </row>
    <row r="5" spans="1:14" ht="23.25" customHeight="1">
      <c r="A5" s="232"/>
      <c r="B5" s="232"/>
      <c r="C5" s="232"/>
      <c r="D5" s="232"/>
      <c r="E5" s="232"/>
      <c r="F5" s="232"/>
      <c r="G5" s="232"/>
      <c r="H5" s="232"/>
      <c r="I5" s="57"/>
      <c r="J5" s="59" t="s">
        <v>340</v>
      </c>
      <c r="K5" s="155" t="s">
        <v>343</v>
      </c>
      <c r="L5" s="59" t="s">
        <v>340</v>
      </c>
      <c r="M5" s="155" t="s">
        <v>343</v>
      </c>
      <c r="N5" s="133"/>
    </row>
    <row r="6" spans="1:14" s="145" customFormat="1" ht="12.75">
      <c r="A6" s="236"/>
      <c r="B6" s="236"/>
      <c r="C6" s="236"/>
      <c r="D6" s="236"/>
      <c r="E6" s="236"/>
      <c r="F6" s="236"/>
      <c r="G6" s="236"/>
      <c r="H6" s="236"/>
      <c r="I6" s="143"/>
      <c r="J6" s="146"/>
      <c r="K6" s="156"/>
      <c r="L6" s="146"/>
      <c r="M6" s="157"/>
      <c r="N6" s="144"/>
    </row>
    <row r="7" spans="1:14" ht="12.75">
      <c r="A7" s="237" t="s">
        <v>26</v>
      </c>
      <c r="B7" s="238"/>
      <c r="C7" s="238"/>
      <c r="D7" s="238"/>
      <c r="E7" s="238"/>
      <c r="F7" s="238"/>
      <c r="G7" s="238"/>
      <c r="H7" s="239"/>
      <c r="I7" s="142">
        <v>111</v>
      </c>
      <c r="J7" s="140">
        <f>SUM(J8:J9)</f>
        <v>228239907</v>
      </c>
      <c r="K7" s="140">
        <f>SUM(K8:K9)</f>
        <v>103392624</v>
      </c>
      <c r="L7" s="140">
        <f>SUM(L8:L9)</f>
        <v>150147828</v>
      </c>
      <c r="M7" s="140">
        <f>SUM(M8:M9)</f>
        <v>57701548</v>
      </c>
      <c r="N7" s="134"/>
    </row>
    <row r="8" spans="1:14" ht="12.75">
      <c r="A8" s="240" t="s">
        <v>152</v>
      </c>
      <c r="B8" s="241"/>
      <c r="C8" s="241"/>
      <c r="D8" s="241"/>
      <c r="E8" s="241"/>
      <c r="F8" s="241"/>
      <c r="G8" s="241"/>
      <c r="H8" s="242"/>
      <c r="I8" s="142">
        <v>112</v>
      </c>
      <c r="J8" s="141">
        <v>166354609</v>
      </c>
      <c r="K8" s="158">
        <v>43674900</v>
      </c>
      <c r="L8" s="141">
        <f>166129165-2906809-20428692</f>
        <v>142793664</v>
      </c>
      <c r="M8" s="158">
        <v>53779375</v>
      </c>
      <c r="N8" s="135"/>
    </row>
    <row r="9" spans="1:14" ht="12.75">
      <c r="A9" s="240" t="s">
        <v>103</v>
      </c>
      <c r="B9" s="241"/>
      <c r="C9" s="241"/>
      <c r="D9" s="241"/>
      <c r="E9" s="241"/>
      <c r="F9" s="241"/>
      <c r="G9" s="241"/>
      <c r="H9" s="242"/>
      <c r="I9" s="142">
        <v>113</v>
      </c>
      <c r="J9" s="141">
        <v>61885298</v>
      </c>
      <c r="K9" s="158">
        <v>59717724</v>
      </c>
      <c r="L9" s="141">
        <f>2906809+4447355</f>
        <v>7354164</v>
      </c>
      <c r="M9" s="158">
        <v>3922173</v>
      </c>
      <c r="N9" s="135"/>
    </row>
    <row r="10" spans="1:14" ht="12.75">
      <c r="A10" s="240" t="s">
        <v>12</v>
      </c>
      <c r="B10" s="241"/>
      <c r="C10" s="241"/>
      <c r="D10" s="241"/>
      <c r="E10" s="241"/>
      <c r="F10" s="241"/>
      <c r="G10" s="241"/>
      <c r="H10" s="242"/>
      <c r="I10" s="142">
        <v>114</v>
      </c>
      <c r="J10" s="140">
        <f>-+K1-J11+J12+J16+J20+J21+J22+J25+J26</f>
        <v>192112764</v>
      </c>
      <c r="K10" s="140">
        <f>-+L1-K11+K12+K16+K20+K21+K22+K25+K26</f>
        <v>61740351</v>
      </c>
      <c r="L10" s="140">
        <f>-+M1-L11+L12+L16+L20+L21+L22+L25+L26</f>
        <v>142297053</v>
      </c>
      <c r="M10" s="140">
        <f>-+N1-M11+M12+M16+M20+M21+M22+M25+M26</f>
        <v>53334923</v>
      </c>
      <c r="N10" s="136"/>
    </row>
    <row r="11" spans="1:14" ht="12.75">
      <c r="A11" s="240" t="s">
        <v>104</v>
      </c>
      <c r="B11" s="241"/>
      <c r="C11" s="241"/>
      <c r="D11" s="241"/>
      <c r="E11" s="241"/>
      <c r="F11" s="241"/>
      <c r="G11" s="241"/>
      <c r="H11" s="242"/>
      <c r="I11" s="142">
        <v>115</v>
      </c>
      <c r="J11" s="141">
        <v>115484</v>
      </c>
      <c r="K11" s="158">
        <v>115484</v>
      </c>
      <c r="L11" s="141">
        <v>0</v>
      </c>
      <c r="M11" s="158">
        <v>0</v>
      </c>
      <c r="N11" s="135"/>
    </row>
    <row r="12" spans="1:14" ht="12.75">
      <c r="A12" s="240" t="s">
        <v>22</v>
      </c>
      <c r="B12" s="241"/>
      <c r="C12" s="241"/>
      <c r="D12" s="241"/>
      <c r="E12" s="241"/>
      <c r="F12" s="241"/>
      <c r="G12" s="241"/>
      <c r="H12" s="242"/>
      <c r="I12" s="142">
        <v>116</v>
      </c>
      <c r="J12" s="140">
        <f>SUM(J13:J15)</f>
        <v>85821290</v>
      </c>
      <c r="K12" s="140">
        <f>SUM(K13:K15)</f>
        <v>25836867</v>
      </c>
      <c r="L12" s="140">
        <f>SUM(L13:L15)</f>
        <v>67499993</v>
      </c>
      <c r="M12" s="140">
        <f>SUM(M13:M15)</f>
        <v>38181353</v>
      </c>
      <c r="N12" s="136"/>
    </row>
    <row r="13" spans="1:14" ht="12.75">
      <c r="A13" s="243" t="s">
        <v>146</v>
      </c>
      <c r="B13" s="244"/>
      <c r="C13" s="244"/>
      <c r="D13" s="244"/>
      <c r="E13" s="244"/>
      <c r="F13" s="244"/>
      <c r="G13" s="244"/>
      <c r="H13" s="245"/>
      <c r="I13" s="142">
        <v>117</v>
      </c>
      <c r="J13" s="141">
        <v>37315953</v>
      </c>
      <c r="K13" s="158">
        <v>10495513</v>
      </c>
      <c r="L13" s="141">
        <v>28087896</v>
      </c>
      <c r="M13" s="158">
        <v>6976963</v>
      </c>
      <c r="N13" s="135"/>
    </row>
    <row r="14" spans="1:14" ht="12.75">
      <c r="A14" s="243" t="s">
        <v>147</v>
      </c>
      <c r="B14" s="244"/>
      <c r="C14" s="244"/>
      <c r="D14" s="244"/>
      <c r="E14" s="244"/>
      <c r="F14" s="244"/>
      <c r="G14" s="244"/>
      <c r="H14" s="245"/>
      <c r="I14" s="142">
        <v>118</v>
      </c>
      <c r="J14" s="141">
        <v>4787771</v>
      </c>
      <c r="K14" s="158">
        <v>1872225</v>
      </c>
      <c r="L14" s="141">
        <v>3001458</v>
      </c>
      <c r="M14" s="158">
        <v>681384</v>
      </c>
      <c r="N14" s="135"/>
    </row>
    <row r="15" spans="1:14" ht="12.75">
      <c r="A15" s="243" t="s">
        <v>61</v>
      </c>
      <c r="B15" s="244"/>
      <c r="C15" s="244"/>
      <c r="D15" s="244"/>
      <c r="E15" s="244"/>
      <c r="F15" s="244"/>
      <c r="G15" s="244"/>
      <c r="H15" s="245"/>
      <c r="I15" s="142">
        <v>119</v>
      </c>
      <c r="J15" s="141">
        <v>43717566</v>
      </c>
      <c r="K15" s="158">
        <v>13469129</v>
      </c>
      <c r="L15" s="141">
        <f>57020697-20428692-181366</f>
        <v>36410639</v>
      </c>
      <c r="M15" s="158">
        <v>30523006</v>
      </c>
      <c r="N15" s="135"/>
    </row>
    <row r="16" spans="1:14" ht="12.75">
      <c r="A16" s="240" t="s">
        <v>23</v>
      </c>
      <c r="B16" s="241"/>
      <c r="C16" s="241"/>
      <c r="D16" s="241"/>
      <c r="E16" s="241"/>
      <c r="F16" s="241"/>
      <c r="G16" s="241"/>
      <c r="H16" s="242"/>
      <c r="I16" s="142">
        <v>120</v>
      </c>
      <c r="J16" s="140">
        <f>SUM(J17:J19)</f>
        <v>64736672</v>
      </c>
      <c r="K16" s="140">
        <f>SUM(K17:K19)</f>
        <v>15629999</v>
      </c>
      <c r="L16" s="140">
        <f>SUM(L17:L19)</f>
        <v>56980628</v>
      </c>
      <c r="M16" s="140">
        <f>SUM(M17:M19)</f>
        <v>13616320</v>
      </c>
      <c r="N16" s="136"/>
    </row>
    <row r="17" spans="1:14" ht="12.75">
      <c r="A17" s="243" t="s">
        <v>62</v>
      </c>
      <c r="B17" s="244"/>
      <c r="C17" s="244"/>
      <c r="D17" s="244"/>
      <c r="E17" s="244"/>
      <c r="F17" s="244"/>
      <c r="G17" s="244"/>
      <c r="H17" s="245"/>
      <c r="I17" s="142">
        <v>121</v>
      </c>
      <c r="J17" s="141">
        <v>37725591</v>
      </c>
      <c r="K17" s="158">
        <v>9320706</v>
      </c>
      <c r="L17" s="141">
        <v>32973488</v>
      </c>
      <c r="M17" s="158">
        <v>7963867</v>
      </c>
      <c r="N17" s="135"/>
    </row>
    <row r="18" spans="1:14" ht="12.75">
      <c r="A18" s="243" t="s">
        <v>63</v>
      </c>
      <c r="B18" s="244"/>
      <c r="C18" s="244"/>
      <c r="D18" s="244"/>
      <c r="E18" s="244"/>
      <c r="F18" s="244"/>
      <c r="G18" s="244"/>
      <c r="H18" s="245"/>
      <c r="I18" s="142">
        <v>122</v>
      </c>
      <c r="J18" s="141">
        <v>17483322</v>
      </c>
      <c r="K18" s="158">
        <v>4008923</v>
      </c>
      <c r="L18" s="141">
        <f>5392987+540325+9703994</f>
        <v>15637306</v>
      </c>
      <c r="M18" s="158">
        <v>3653923</v>
      </c>
      <c r="N18" s="135"/>
    </row>
    <row r="19" spans="1:14" ht="12.75">
      <c r="A19" s="243" t="s">
        <v>64</v>
      </c>
      <c r="B19" s="244"/>
      <c r="C19" s="244"/>
      <c r="D19" s="244"/>
      <c r="E19" s="244"/>
      <c r="F19" s="244"/>
      <c r="G19" s="244"/>
      <c r="H19" s="245"/>
      <c r="I19" s="142">
        <v>123</v>
      </c>
      <c r="J19" s="141">
        <v>9527759</v>
      </c>
      <c r="K19" s="158">
        <v>2300370</v>
      </c>
      <c r="L19" s="141">
        <f>24007140-L18</f>
        <v>8369834</v>
      </c>
      <c r="M19" s="158">
        <v>1998530</v>
      </c>
      <c r="N19" s="135"/>
    </row>
    <row r="20" spans="1:14" ht="12.75">
      <c r="A20" s="240" t="s">
        <v>105</v>
      </c>
      <c r="B20" s="241"/>
      <c r="C20" s="241"/>
      <c r="D20" s="241"/>
      <c r="E20" s="241"/>
      <c r="F20" s="241"/>
      <c r="G20" s="241"/>
      <c r="H20" s="242"/>
      <c r="I20" s="142">
        <v>124</v>
      </c>
      <c r="J20" s="140">
        <v>13519842</v>
      </c>
      <c r="K20" s="159">
        <v>2839847</v>
      </c>
      <c r="L20" s="140">
        <v>6199330</v>
      </c>
      <c r="M20" s="159">
        <v>-1549598</v>
      </c>
      <c r="N20" s="137"/>
    </row>
    <row r="21" spans="1:14" ht="12.75">
      <c r="A21" s="240" t="s">
        <v>106</v>
      </c>
      <c r="B21" s="241"/>
      <c r="C21" s="241"/>
      <c r="D21" s="241"/>
      <c r="E21" s="241"/>
      <c r="F21" s="241"/>
      <c r="G21" s="241"/>
      <c r="H21" s="242"/>
      <c r="I21" s="142">
        <v>125</v>
      </c>
      <c r="J21" s="140">
        <v>11226430</v>
      </c>
      <c r="K21" s="159">
        <v>3531769</v>
      </c>
      <c r="L21" s="140">
        <f>5080707+1914298-122331</f>
        <v>6872674</v>
      </c>
      <c r="M21" s="159">
        <v>1857319</v>
      </c>
      <c r="N21" s="137"/>
    </row>
    <row r="22" spans="1:14" ht="12.75">
      <c r="A22" s="240" t="s">
        <v>24</v>
      </c>
      <c r="B22" s="241"/>
      <c r="C22" s="241"/>
      <c r="D22" s="241"/>
      <c r="E22" s="241"/>
      <c r="F22" s="241"/>
      <c r="G22" s="241"/>
      <c r="H22" s="242"/>
      <c r="I22" s="142">
        <v>126</v>
      </c>
      <c r="J22" s="140">
        <f>SUM(J24:J24)</f>
        <v>7460978</v>
      </c>
      <c r="K22" s="140">
        <f>SUM(K24:K24)</f>
        <v>5110480</v>
      </c>
      <c r="L22" s="140">
        <f>SUM(L24:L24)</f>
        <v>3016552</v>
      </c>
      <c r="M22" s="140">
        <f>SUM(M24:M24)</f>
        <v>667548</v>
      </c>
      <c r="N22" s="134"/>
    </row>
    <row r="23" spans="1:14" ht="12.75">
      <c r="A23" s="243" t="s">
        <v>137</v>
      </c>
      <c r="B23" s="244"/>
      <c r="C23" s="244"/>
      <c r="D23" s="244"/>
      <c r="E23" s="244"/>
      <c r="F23" s="244"/>
      <c r="G23" s="244"/>
      <c r="H23" s="245"/>
      <c r="I23" s="142">
        <v>127</v>
      </c>
      <c r="J23" s="141"/>
      <c r="K23" s="158"/>
      <c r="L23" s="141"/>
      <c r="M23" s="158">
        <v>0</v>
      </c>
      <c r="N23" s="135"/>
    </row>
    <row r="24" spans="1:14" ht="12.75">
      <c r="A24" s="243" t="s">
        <v>138</v>
      </c>
      <c r="B24" s="244"/>
      <c r="C24" s="244"/>
      <c r="D24" s="244"/>
      <c r="E24" s="244"/>
      <c r="F24" s="244"/>
      <c r="G24" s="244"/>
      <c r="H24" s="245"/>
      <c r="I24" s="142">
        <v>128</v>
      </c>
      <c r="J24" s="141">
        <v>7460978</v>
      </c>
      <c r="K24" s="158">
        <v>5110480</v>
      </c>
      <c r="L24" s="141">
        <v>3016552</v>
      </c>
      <c r="M24" s="158">
        <v>667548</v>
      </c>
      <c r="N24" s="135"/>
    </row>
    <row r="25" spans="1:14" ht="12.75">
      <c r="A25" s="240" t="s">
        <v>107</v>
      </c>
      <c r="B25" s="241"/>
      <c r="C25" s="241"/>
      <c r="D25" s="241"/>
      <c r="E25" s="241"/>
      <c r="F25" s="241"/>
      <c r="G25" s="241"/>
      <c r="H25" s="242"/>
      <c r="I25" s="142">
        <v>129</v>
      </c>
      <c r="J25" s="141">
        <v>7847669</v>
      </c>
      <c r="K25" s="159">
        <v>7847669</v>
      </c>
      <c r="L25" s="141">
        <v>733600</v>
      </c>
      <c r="M25" s="158">
        <v>333600</v>
      </c>
      <c r="N25" s="135"/>
    </row>
    <row r="26" spans="1:14" ht="12.75">
      <c r="A26" s="240" t="s">
        <v>50</v>
      </c>
      <c r="B26" s="241"/>
      <c r="C26" s="241"/>
      <c r="D26" s="241"/>
      <c r="E26" s="241"/>
      <c r="F26" s="241"/>
      <c r="G26" s="241"/>
      <c r="H26" s="242"/>
      <c r="I26" s="142">
        <v>130</v>
      </c>
      <c r="J26" s="140">
        <v>1615367</v>
      </c>
      <c r="K26" s="159">
        <v>1059204</v>
      </c>
      <c r="L26" s="140">
        <f>2908574-1914298</f>
        <v>994276</v>
      </c>
      <c r="M26" s="158">
        <v>228381</v>
      </c>
      <c r="N26" s="135"/>
    </row>
    <row r="27" spans="1:14" ht="12.75">
      <c r="A27" s="240" t="s">
        <v>213</v>
      </c>
      <c r="B27" s="241"/>
      <c r="C27" s="241"/>
      <c r="D27" s="241"/>
      <c r="E27" s="241"/>
      <c r="F27" s="241"/>
      <c r="G27" s="241"/>
      <c r="H27" s="242"/>
      <c r="I27" s="142">
        <v>131</v>
      </c>
      <c r="J27" s="140">
        <f>SUM(J28:J32)</f>
        <v>2688621</v>
      </c>
      <c r="K27" s="140">
        <f>SUM(K28:K32)</f>
        <v>1133114</v>
      </c>
      <c r="L27" s="140">
        <f>SUM(L28:L32)</f>
        <v>5286359</v>
      </c>
      <c r="M27" s="140">
        <f>SUM(M28:M32)</f>
        <v>3410436</v>
      </c>
      <c r="N27" s="134"/>
    </row>
    <row r="28" spans="1:14" ht="24" customHeight="1">
      <c r="A28" s="240" t="s">
        <v>227</v>
      </c>
      <c r="B28" s="241"/>
      <c r="C28" s="241"/>
      <c r="D28" s="241"/>
      <c r="E28" s="241"/>
      <c r="F28" s="241"/>
      <c r="G28" s="241"/>
      <c r="H28" s="242"/>
      <c r="I28" s="142">
        <v>132</v>
      </c>
      <c r="J28" s="167">
        <v>324810</v>
      </c>
      <c r="K28" s="166">
        <v>-368490</v>
      </c>
      <c r="L28" s="167">
        <f>1598913+2270000</f>
        <v>3868913</v>
      </c>
      <c r="M28" s="166">
        <f>521445+2270000</f>
        <v>2791445</v>
      </c>
      <c r="N28" s="135"/>
    </row>
    <row r="29" spans="1:14" ht="24" customHeight="1">
      <c r="A29" s="240" t="s">
        <v>155</v>
      </c>
      <c r="B29" s="241"/>
      <c r="C29" s="241"/>
      <c r="D29" s="241"/>
      <c r="E29" s="241"/>
      <c r="F29" s="241"/>
      <c r="G29" s="241"/>
      <c r="H29" s="242"/>
      <c r="I29" s="142">
        <v>133</v>
      </c>
      <c r="J29" s="167">
        <v>1170962</v>
      </c>
      <c r="K29" s="166">
        <v>308755</v>
      </c>
      <c r="L29" s="167">
        <v>944946</v>
      </c>
      <c r="M29" s="166">
        <v>146491</v>
      </c>
      <c r="N29" s="135"/>
    </row>
    <row r="30" spans="1:14" ht="16.5" customHeight="1">
      <c r="A30" s="240" t="s">
        <v>139</v>
      </c>
      <c r="B30" s="241"/>
      <c r="C30" s="241"/>
      <c r="D30" s="241"/>
      <c r="E30" s="241"/>
      <c r="F30" s="241"/>
      <c r="G30" s="241"/>
      <c r="H30" s="242"/>
      <c r="I30" s="142">
        <v>134</v>
      </c>
      <c r="J30" s="168">
        <v>1192849</v>
      </c>
      <c r="K30" s="169">
        <v>1192849</v>
      </c>
      <c r="L30" s="168">
        <v>472500</v>
      </c>
      <c r="M30" s="169">
        <v>472500</v>
      </c>
      <c r="N30" s="135"/>
    </row>
    <row r="31" spans="1:14" ht="15.75" customHeight="1">
      <c r="A31" s="240" t="s">
        <v>223</v>
      </c>
      <c r="B31" s="241"/>
      <c r="C31" s="241"/>
      <c r="D31" s="241"/>
      <c r="E31" s="241"/>
      <c r="F31" s="241"/>
      <c r="G31" s="241"/>
      <c r="H31" s="242"/>
      <c r="I31" s="142">
        <v>135</v>
      </c>
      <c r="J31" s="141"/>
      <c r="K31" s="158">
        <v>0</v>
      </c>
      <c r="L31" s="141"/>
      <c r="M31" s="158">
        <v>0</v>
      </c>
      <c r="N31" s="135"/>
    </row>
    <row r="32" spans="1:14" ht="16.5" customHeight="1">
      <c r="A32" s="240" t="s">
        <v>140</v>
      </c>
      <c r="B32" s="241"/>
      <c r="C32" s="241"/>
      <c r="D32" s="241"/>
      <c r="E32" s="241"/>
      <c r="F32" s="241"/>
      <c r="G32" s="241"/>
      <c r="H32" s="242"/>
      <c r="I32" s="142">
        <v>136</v>
      </c>
      <c r="J32" s="141"/>
      <c r="K32" s="158">
        <v>0</v>
      </c>
      <c r="L32" s="141"/>
      <c r="M32" s="158">
        <v>0</v>
      </c>
      <c r="N32" s="135"/>
    </row>
    <row r="33" spans="1:14" ht="12.75">
      <c r="A33" s="240" t="s">
        <v>214</v>
      </c>
      <c r="B33" s="241"/>
      <c r="C33" s="241"/>
      <c r="D33" s="241"/>
      <c r="E33" s="241"/>
      <c r="F33" s="241"/>
      <c r="G33" s="241"/>
      <c r="H33" s="242"/>
      <c r="I33" s="142">
        <v>137</v>
      </c>
      <c r="J33" s="140">
        <f>SUM(J34:J37)</f>
        <v>2660416</v>
      </c>
      <c r="K33" s="140">
        <f>SUM(K34:K37)</f>
        <v>468659</v>
      </c>
      <c r="L33" s="140">
        <f>SUM(L34:L37)</f>
        <v>1987762</v>
      </c>
      <c r="M33" s="140">
        <f>SUM(M34:M37)</f>
        <v>471501</v>
      </c>
      <c r="N33" s="134"/>
    </row>
    <row r="34" spans="1:14" ht="12.75">
      <c r="A34" s="240" t="s">
        <v>66</v>
      </c>
      <c r="B34" s="241"/>
      <c r="C34" s="241"/>
      <c r="D34" s="241"/>
      <c r="E34" s="241"/>
      <c r="F34" s="241"/>
      <c r="G34" s="241"/>
      <c r="H34" s="242"/>
      <c r="I34" s="142">
        <v>138</v>
      </c>
      <c r="J34" s="141"/>
      <c r="K34" s="158">
        <v>-35245</v>
      </c>
      <c r="L34" s="141">
        <v>5347</v>
      </c>
      <c r="M34" s="158">
        <v>984</v>
      </c>
      <c r="N34" s="135"/>
    </row>
    <row r="35" spans="1:14" ht="12.75">
      <c r="A35" s="240" t="s">
        <v>65</v>
      </c>
      <c r="B35" s="241"/>
      <c r="C35" s="241"/>
      <c r="D35" s="241"/>
      <c r="E35" s="241"/>
      <c r="F35" s="241"/>
      <c r="G35" s="241"/>
      <c r="H35" s="242"/>
      <c r="I35" s="142">
        <v>139</v>
      </c>
      <c r="J35" s="141">
        <v>2660416</v>
      </c>
      <c r="K35" s="158">
        <v>503904</v>
      </c>
      <c r="L35" s="141">
        <v>1982415</v>
      </c>
      <c r="M35" s="158">
        <v>470517</v>
      </c>
      <c r="N35" s="135"/>
    </row>
    <row r="36" spans="1:14" ht="12.75">
      <c r="A36" s="240" t="s">
        <v>224</v>
      </c>
      <c r="B36" s="241"/>
      <c r="C36" s="241"/>
      <c r="D36" s="241"/>
      <c r="E36" s="241"/>
      <c r="F36" s="241"/>
      <c r="G36" s="241"/>
      <c r="H36" s="242"/>
      <c r="I36" s="142">
        <v>140</v>
      </c>
      <c r="J36" s="141"/>
      <c r="K36" s="158">
        <v>0</v>
      </c>
      <c r="L36" s="141"/>
      <c r="M36" s="158">
        <v>0</v>
      </c>
      <c r="N36" s="135"/>
    </row>
    <row r="37" spans="1:14" ht="12.75">
      <c r="A37" s="240" t="s">
        <v>67</v>
      </c>
      <c r="B37" s="241"/>
      <c r="C37" s="241"/>
      <c r="D37" s="241"/>
      <c r="E37" s="241"/>
      <c r="F37" s="241"/>
      <c r="G37" s="241"/>
      <c r="H37" s="242"/>
      <c r="I37" s="142">
        <v>141</v>
      </c>
      <c r="J37" s="141"/>
      <c r="K37" s="158">
        <v>0</v>
      </c>
      <c r="L37" s="141"/>
      <c r="M37" s="158">
        <v>0</v>
      </c>
      <c r="N37" s="135"/>
    </row>
    <row r="38" spans="1:14" ht="12.75">
      <c r="A38" s="240" t="s">
        <v>195</v>
      </c>
      <c r="B38" s="241"/>
      <c r="C38" s="241"/>
      <c r="D38" s="241"/>
      <c r="E38" s="241"/>
      <c r="F38" s="241"/>
      <c r="G38" s="241"/>
      <c r="H38" s="242"/>
      <c r="I38" s="142">
        <v>142</v>
      </c>
      <c r="J38" s="141"/>
      <c r="K38" s="158">
        <v>0</v>
      </c>
      <c r="L38" s="141"/>
      <c r="M38" s="158">
        <v>0</v>
      </c>
      <c r="N38" s="135"/>
    </row>
    <row r="39" spans="1:14" ht="12.75">
      <c r="A39" s="240" t="s">
        <v>196</v>
      </c>
      <c r="B39" s="241"/>
      <c r="C39" s="241"/>
      <c r="D39" s="241"/>
      <c r="E39" s="241"/>
      <c r="F39" s="241"/>
      <c r="G39" s="241"/>
      <c r="H39" s="242"/>
      <c r="I39" s="142">
        <v>143</v>
      </c>
      <c r="J39" s="141"/>
      <c r="K39" s="158">
        <v>0</v>
      </c>
      <c r="L39" s="141"/>
      <c r="M39" s="158">
        <v>0</v>
      </c>
      <c r="N39" s="135"/>
    </row>
    <row r="40" spans="1:14" ht="12.75">
      <c r="A40" s="240" t="s">
        <v>225</v>
      </c>
      <c r="B40" s="241"/>
      <c r="C40" s="241"/>
      <c r="D40" s="241"/>
      <c r="E40" s="241"/>
      <c r="F40" s="241"/>
      <c r="G40" s="241"/>
      <c r="H40" s="242"/>
      <c r="I40" s="142">
        <v>144</v>
      </c>
      <c r="J40" s="141"/>
      <c r="K40" s="158">
        <v>0</v>
      </c>
      <c r="L40" s="141"/>
      <c r="M40" s="158">
        <v>0</v>
      </c>
      <c r="N40" s="135"/>
    </row>
    <row r="41" spans="1:14" ht="12.75">
      <c r="A41" s="240" t="s">
        <v>226</v>
      </c>
      <c r="B41" s="241"/>
      <c r="C41" s="241"/>
      <c r="D41" s="241"/>
      <c r="E41" s="241"/>
      <c r="F41" s="241"/>
      <c r="G41" s="241"/>
      <c r="H41" s="242"/>
      <c r="I41" s="142">
        <v>145</v>
      </c>
      <c r="J41" s="141"/>
      <c r="K41" s="158">
        <v>0</v>
      </c>
      <c r="L41" s="141"/>
      <c r="M41" s="158">
        <v>0</v>
      </c>
      <c r="N41" s="135"/>
    </row>
    <row r="42" spans="1:14" ht="12.75">
      <c r="A42" s="240" t="s">
        <v>215</v>
      </c>
      <c r="B42" s="241"/>
      <c r="C42" s="241"/>
      <c r="D42" s="241"/>
      <c r="E42" s="241"/>
      <c r="F42" s="241"/>
      <c r="G42" s="241"/>
      <c r="H42" s="242"/>
      <c r="I42" s="142">
        <v>146</v>
      </c>
      <c r="J42" s="140">
        <f>J7+J27+J38+J40</f>
        <v>230928528</v>
      </c>
      <c r="K42" s="140">
        <f>K7+K27+K38+K40</f>
        <v>104525738</v>
      </c>
      <c r="L42" s="140">
        <f>L7+L27+L38+L40</f>
        <v>155434187</v>
      </c>
      <c r="M42" s="140">
        <f>M7+M27+M38+M40</f>
        <v>61111984</v>
      </c>
      <c r="N42" s="134"/>
    </row>
    <row r="43" spans="1:14" ht="12.75">
      <c r="A43" s="240" t="s">
        <v>216</v>
      </c>
      <c r="B43" s="241"/>
      <c r="C43" s="241"/>
      <c r="D43" s="241"/>
      <c r="E43" s="241"/>
      <c r="F43" s="241"/>
      <c r="G43" s="241"/>
      <c r="H43" s="242"/>
      <c r="I43" s="142">
        <v>147</v>
      </c>
      <c r="J43" s="140">
        <f>J10+J33+J39+J41</f>
        <v>194773180</v>
      </c>
      <c r="K43" s="140">
        <f>K10+K33+K39+K41</f>
        <v>62209010</v>
      </c>
      <c r="L43" s="140">
        <f>L10+L33+L39+L41</f>
        <v>144284815</v>
      </c>
      <c r="M43" s="140">
        <f>M10+M33+M39+M41</f>
        <v>53806424</v>
      </c>
      <c r="N43" s="134"/>
    </row>
    <row r="44" spans="1:14" ht="12.75">
      <c r="A44" s="240" t="s">
        <v>236</v>
      </c>
      <c r="B44" s="241"/>
      <c r="C44" s="241"/>
      <c r="D44" s="241"/>
      <c r="E44" s="241"/>
      <c r="F44" s="241"/>
      <c r="G44" s="241"/>
      <c r="H44" s="242"/>
      <c r="I44" s="142">
        <v>148</v>
      </c>
      <c r="J44" s="140">
        <f>J42-J43</f>
        <v>36155348</v>
      </c>
      <c r="K44" s="140">
        <f>K42-K43</f>
        <v>42316728</v>
      </c>
      <c r="L44" s="140">
        <f>L42-L43</f>
        <v>11149372</v>
      </c>
      <c r="M44" s="140">
        <f>M42-M43</f>
        <v>7305560</v>
      </c>
      <c r="N44" s="134"/>
    </row>
    <row r="45" spans="1:14" ht="12.75">
      <c r="A45" s="246" t="s">
        <v>218</v>
      </c>
      <c r="B45" s="247"/>
      <c r="C45" s="247"/>
      <c r="D45" s="247"/>
      <c r="E45" s="247"/>
      <c r="F45" s="247"/>
      <c r="G45" s="247"/>
      <c r="H45" s="248"/>
      <c r="I45" s="142">
        <v>149</v>
      </c>
      <c r="J45" s="141">
        <f>IF(J42&gt;J43,J42-J43,0)</f>
        <v>36155348</v>
      </c>
      <c r="K45" s="141">
        <f>IF(K42&gt;K43,K42-K43,0)</f>
        <v>42316728</v>
      </c>
      <c r="L45" s="141">
        <f>IF(L42&gt;L43,L42-L43,0)</f>
        <v>11149372</v>
      </c>
      <c r="M45" s="141">
        <f>IF(M42&gt;M43,M42-M43,0)</f>
        <v>7305560</v>
      </c>
      <c r="N45" s="134"/>
    </row>
    <row r="46" spans="1:14" ht="12.75">
      <c r="A46" s="246" t="s">
        <v>219</v>
      </c>
      <c r="B46" s="247"/>
      <c r="C46" s="247"/>
      <c r="D46" s="247"/>
      <c r="E46" s="247"/>
      <c r="F46" s="247"/>
      <c r="G46" s="247"/>
      <c r="H46" s="248"/>
      <c r="I46" s="142">
        <v>150</v>
      </c>
      <c r="J46" s="141">
        <f>IF(J43&gt;J42,J43-J42,0)</f>
        <v>0</v>
      </c>
      <c r="K46" s="141">
        <f>IF(K43&gt;K42,K43-K42,0)</f>
        <v>0</v>
      </c>
      <c r="L46" s="141">
        <f>IF(L43&gt;L42,L43-L42,0)</f>
        <v>0</v>
      </c>
      <c r="M46" s="141">
        <f>IF(M43&gt;M42,M43-M42,0)</f>
        <v>0</v>
      </c>
      <c r="N46" s="134"/>
    </row>
    <row r="47" spans="1:14" ht="12.75">
      <c r="A47" s="240" t="s">
        <v>217</v>
      </c>
      <c r="B47" s="241"/>
      <c r="C47" s="241"/>
      <c r="D47" s="241"/>
      <c r="E47" s="241"/>
      <c r="F47" s="241"/>
      <c r="G47" s="241"/>
      <c r="H47" s="242"/>
      <c r="I47" s="142">
        <v>151</v>
      </c>
      <c r="J47" s="141"/>
      <c r="K47" s="158">
        <v>0</v>
      </c>
      <c r="L47" s="141"/>
      <c r="M47" s="158">
        <v>0</v>
      </c>
      <c r="N47" s="135"/>
    </row>
    <row r="48" spans="1:14" ht="12.75">
      <c r="A48" s="240" t="s">
        <v>237</v>
      </c>
      <c r="B48" s="241"/>
      <c r="C48" s="241"/>
      <c r="D48" s="241"/>
      <c r="E48" s="241"/>
      <c r="F48" s="241"/>
      <c r="G48" s="241"/>
      <c r="H48" s="242"/>
      <c r="I48" s="142">
        <v>152</v>
      </c>
      <c r="J48" s="140">
        <f>J44-J47</f>
        <v>36155348</v>
      </c>
      <c r="K48" s="140">
        <f>K44-K47</f>
        <v>42316728</v>
      </c>
      <c r="L48" s="140">
        <f>L44-L47</f>
        <v>11149372</v>
      </c>
      <c r="M48" s="140">
        <f>M44-M47</f>
        <v>7305560</v>
      </c>
      <c r="N48" s="134"/>
    </row>
    <row r="49" spans="1:14" ht="12.75">
      <c r="A49" s="246" t="s">
        <v>192</v>
      </c>
      <c r="B49" s="247"/>
      <c r="C49" s="247"/>
      <c r="D49" s="247"/>
      <c r="E49" s="247"/>
      <c r="F49" s="247"/>
      <c r="G49" s="247"/>
      <c r="H49" s="248"/>
      <c r="I49" s="142">
        <v>153</v>
      </c>
      <c r="J49" s="141">
        <f>IF(J48&gt;0,J48,0)</f>
        <v>36155348</v>
      </c>
      <c r="K49" s="141">
        <f>IF(K48&gt;0,K48,0)</f>
        <v>42316728</v>
      </c>
      <c r="L49" s="141">
        <f>IF(L48&gt;0,L48,0)</f>
        <v>11149372</v>
      </c>
      <c r="M49" s="141">
        <f>IF(M48&gt;0,M48,0)</f>
        <v>7305560</v>
      </c>
      <c r="N49" s="134"/>
    </row>
    <row r="50" spans="1:14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142">
        <v>154</v>
      </c>
      <c r="J50" s="141">
        <f>IF(J48&lt;0,-J48,0)</f>
        <v>0</v>
      </c>
      <c r="K50" s="141">
        <f>IF(K48&lt;0,-K48,0)</f>
        <v>0</v>
      </c>
      <c r="L50" s="141">
        <f>IF(L48&lt;0,-L48,0)</f>
        <v>0</v>
      </c>
      <c r="M50" s="141">
        <f>IF(M48&lt;0,-M48,0)</f>
        <v>0</v>
      </c>
      <c r="N50" s="134"/>
    </row>
    <row r="51" spans="1:14" ht="12.75" customHeight="1">
      <c r="A51" s="252" t="s">
        <v>312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138"/>
    </row>
    <row r="52" spans="1:14" ht="12.75" customHeight="1">
      <c r="A52" s="237" t="s">
        <v>187</v>
      </c>
      <c r="B52" s="238"/>
      <c r="C52" s="238"/>
      <c r="D52" s="238"/>
      <c r="E52" s="238"/>
      <c r="F52" s="238"/>
      <c r="G52" s="238"/>
      <c r="H52" s="238"/>
      <c r="I52" s="147"/>
      <c r="J52" s="147"/>
      <c r="K52" s="151"/>
      <c r="L52" s="151"/>
      <c r="M52" s="152"/>
      <c r="N52" s="139"/>
    </row>
    <row r="53" spans="1:14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48">
        <v>155</v>
      </c>
      <c r="J53" s="148"/>
      <c r="K53" s="7"/>
      <c r="L53" s="7"/>
      <c r="M53" s="7"/>
      <c r="N53" s="135"/>
    </row>
    <row r="54" spans="1:14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48">
        <v>156</v>
      </c>
      <c r="J54" s="149"/>
      <c r="K54" s="8"/>
      <c r="L54" s="8"/>
      <c r="M54" s="8"/>
      <c r="N54" s="135"/>
    </row>
    <row r="55" spans="1:14" ht="12.75" customHeight="1">
      <c r="A55" s="252" t="s">
        <v>189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138"/>
    </row>
    <row r="56" spans="1:14" ht="12.75">
      <c r="A56" s="237" t="s">
        <v>204</v>
      </c>
      <c r="B56" s="238"/>
      <c r="C56" s="238"/>
      <c r="D56" s="238"/>
      <c r="E56" s="238"/>
      <c r="F56" s="238"/>
      <c r="G56" s="238"/>
      <c r="H56" s="239"/>
      <c r="I56" s="150">
        <v>157</v>
      </c>
      <c r="J56" s="6">
        <f>J48</f>
        <v>36155348</v>
      </c>
      <c r="K56" s="6">
        <f>K48</f>
        <v>42316728</v>
      </c>
      <c r="L56" s="6">
        <f>L48</f>
        <v>11149372</v>
      </c>
      <c r="M56" s="6">
        <f>M48</f>
        <v>7305560</v>
      </c>
      <c r="N56" s="135"/>
    </row>
    <row r="57" spans="1:14" ht="12.75">
      <c r="A57" s="240" t="s">
        <v>221</v>
      </c>
      <c r="B57" s="241"/>
      <c r="C57" s="241"/>
      <c r="D57" s="241"/>
      <c r="E57" s="241"/>
      <c r="F57" s="241"/>
      <c r="G57" s="241"/>
      <c r="H57" s="242"/>
      <c r="I57" s="148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  <c r="N57" s="134"/>
    </row>
    <row r="58" spans="1:14" ht="12.75">
      <c r="A58" s="240" t="s">
        <v>228</v>
      </c>
      <c r="B58" s="241"/>
      <c r="C58" s="241"/>
      <c r="D58" s="241"/>
      <c r="E58" s="241"/>
      <c r="F58" s="241"/>
      <c r="G58" s="241"/>
      <c r="H58" s="242"/>
      <c r="I58" s="148">
        <v>159</v>
      </c>
      <c r="J58" s="148"/>
      <c r="K58" s="7"/>
      <c r="L58" s="7"/>
      <c r="M58" s="7"/>
      <c r="N58" s="135"/>
    </row>
    <row r="59" spans="1:14" ht="12.75">
      <c r="A59" s="240" t="s">
        <v>229</v>
      </c>
      <c r="B59" s="241"/>
      <c r="C59" s="241"/>
      <c r="D59" s="241"/>
      <c r="E59" s="241"/>
      <c r="F59" s="241"/>
      <c r="G59" s="241"/>
      <c r="H59" s="242"/>
      <c r="I59" s="148">
        <v>160</v>
      </c>
      <c r="J59" s="148"/>
      <c r="K59" s="7"/>
      <c r="L59" s="7"/>
      <c r="M59" s="7"/>
      <c r="N59" s="135"/>
    </row>
    <row r="60" spans="1:14" ht="12.75">
      <c r="A60" s="240" t="s">
        <v>45</v>
      </c>
      <c r="B60" s="241"/>
      <c r="C60" s="241"/>
      <c r="D60" s="241"/>
      <c r="E60" s="241"/>
      <c r="F60" s="241"/>
      <c r="G60" s="241"/>
      <c r="H60" s="242"/>
      <c r="I60" s="148">
        <v>161</v>
      </c>
      <c r="J60" s="148"/>
      <c r="K60" s="7"/>
      <c r="L60" s="7"/>
      <c r="M60" s="7"/>
      <c r="N60" s="135"/>
    </row>
    <row r="61" spans="1:14" ht="12.75">
      <c r="A61" s="240" t="s">
        <v>230</v>
      </c>
      <c r="B61" s="241"/>
      <c r="C61" s="241"/>
      <c r="D61" s="241"/>
      <c r="E61" s="241"/>
      <c r="F61" s="241"/>
      <c r="G61" s="241"/>
      <c r="H61" s="242"/>
      <c r="I61" s="148">
        <v>162</v>
      </c>
      <c r="J61" s="148"/>
      <c r="K61" s="7"/>
      <c r="L61" s="7"/>
      <c r="M61" s="7"/>
      <c r="N61" s="135"/>
    </row>
    <row r="62" spans="1:14" ht="12.75">
      <c r="A62" s="240" t="s">
        <v>231</v>
      </c>
      <c r="B62" s="241"/>
      <c r="C62" s="241"/>
      <c r="D62" s="241"/>
      <c r="E62" s="241"/>
      <c r="F62" s="241"/>
      <c r="G62" s="241"/>
      <c r="H62" s="242"/>
      <c r="I62" s="148">
        <v>163</v>
      </c>
      <c r="J62" s="148"/>
      <c r="K62" s="7"/>
      <c r="L62" s="7"/>
      <c r="M62" s="7"/>
      <c r="N62" s="135"/>
    </row>
    <row r="63" spans="1:14" ht="12.75">
      <c r="A63" s="240" t="s">
        <v>232</v>
      </c>
      <c r="B63" s="241"/>
      <c r="C63" s="241"/>
      <c r="D63" s="241"/>
      <c r="E63" s="241"/>
      <c r="F63" s="241"/>
      <c r="G63" s="241"/>
      <c r="H63" s="242"/>
      <c r="I63" s="148">
        <v>164</v>
      </c>
      <c r="J63" s="148"/>
      <c r="K63" s="7"/>
      <c r="L63" s="7"/>
      <c r="M63" s="7"/>
      <c r="N63" s="135"/>
    </row>
    <row r="64" spans="1:14" ht="12.75">
      <c r="A64" s="240" t="s">
        <v>233</v>
      </c>
      <c r="B64" s="241"/>
      <c r="C64" s="241"/>
      <c r="D64" s="241"/>
      <c r="E64" s="241"/>
      <c r="F64" s="241"/>
      <c r="G64" s="241"/>
      <c r="H64" s="242"/>
      <c r="I64" s="148">
        <v>165</v>
      </c>
      <c r="J64" s="148"/>
      <c r="K64" s="7"/>
      <c r="L64" s="7"/>
      <c r="M64" s="7"/>
      <c r="N64" s="135"/>
    </row>
    <row r="65" spans="1:14" ht="12.75">
      <c r="A65" s="240" t="s">
        <v>222</v>
      </c>
      <c r="B65" s="241"/>
      <c r="C65" s="241"/>
      <c r="D65" s="241"/>
      <c r="E65" s="241"/>
      <c r="F65" s="241"/>
      <c r="G65" s="241"/>
      <c r="H65" s="242"/>
      <c r="I65" s="148">
        <v>166</v>
      </c>
      <c r="J65" s="148"/>
      <c r="K65" s="7"/>
      <c r="L65" s="7"/>
      <c r="M65" s="7"/>
      <c r="N65" s="135"/>
    </row>
    <row r="66" spans="1:14" ht="12.75">
      <c r="A66" s="240" t="s">
        <v>193</v>
      </c>
      <c r="B66" s="241"/>
      <c r="C66" s="241"/>
      <c r="D66" s="241"/>
      <c r="E66" s="241"/>
      <c r="F66" s="241"/>
      <c r="G66" s="241"/>
      <c r="H66" s="242"/>
      <c r="I66" s="148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34"/>
    </row>
    <row r="67" spans="1:14" ht="12.75">
      <c r="A67" s="240" t="s">
        <v>194</v>
      </c>
      <c r="B67" s="241"/>
      <c r="C67" s="241"/>
      <c r="D67" s="241"/>
      <c r="E67" s="241"/>
      <c r="F67" s="241"/>
      <c r="G67" s="241"/>
      <c r="H67" s="242"/>
      <c r="I67" s="148">
        <v>168</v>
      </c>
      <c r="J67" s="60">
        <f>J56+J66</f>
        <v>36155348</v>
      </c>
      <c r="K67" s="60">
        <f>K56+K66</f>
        <v>42316728</v>
      </c>
      <c r="L67" s="60">
        <f>L56+L66</f>
        <v>11149372</v>
      </c>
      <c r="M67" s="60">
        <f>M56+M66</f>
        <v>7305560</v>
      </c>
      <c r="N67" s="134"/>
    </row>
    <row r="68" spans="1:14" ht="12.75" customHeight="1">
      <c r="A68" s="265" t="s">
        <v>313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138"/>
    </row>
    <row r="69" spans="1:14" ht="12.75" customHeight="1">
      <c r="A69" s="267" t="s">
        <v>188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138"/>
    </row>
    <row r="70" spans="1:14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154"/>
      <c r="K70" s="7"/>
      <c r="L70" s="153"/>
      <c r="M70" s="7"/>
      <c r="N70" s="135"/>
    </row>
    <row r="71" spans="1:14" ht="12.75">
      <c r="A71" s="262" t="s">
        <v>235</v>
      </c>
      <c r="B71" s="263"/>
      <c r="C71" s="263"/>
      <c r="D71" s="263"/>
      <c r="E71" s="263"/>
      <c r="F71" s="263"/>
      <c r="G71" s="263"/>
      <c r="H71" s="264"/>
      <c r="I71" s="4">
        <v>170</v>
      </c>
      <c r="J71" s="4"/>
      <c r="K71" s="8"/>
      <c r="L71" s="4"/>
      <c r="M71" s="160"/>
      <c r="N71" s="135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5:H5"/>
    <mergeCell ref="A3:M3"/>
    <mergeCell ref="A4:H4"/>
    <mergeCell ref="L4:M4"/>
    <mergeCell ref="J4:K4"/>
  </mergeCells>
  <dataValidations count="2">
    <dataValidation type="whole" operator="greaterThanOrEqual" allowBlank="1" showInputMessage="1" showErrorMessage="1" errorTitle="Pogrešan unos" error="Mogu se unijeti samo cjelobrojne pozitivne vrijednosti." sqref="M22:N22 M7:N7 M16:N16 M33:N33 M12:N12 M27:N27 M42:N46 K48:N50 J33:K33 K22 K7 K16 J12:K12 J34:J50 K42:K46 J13:J32 J7:J11 K27 L11:L47 L7:L9 K10:N10">
      <formula1>0</formula1>
    </dataValidation>
    <dataValidation type="whole" operator="notEqual" allowBlank="1" showInputMessage="1" showErrorMessage="1" errorTitle="Pogrešan unos" error="Mogu se unijeti samo cjelobrojne vrijednosti." sqref="M53:N53 M56:N57 J70 J56:J57 J66:N67 L70 K70:K71 K56:L65 K53:L54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K121"/>
  <sheetViews>
    <sheetView view="pageBreakPreview" zoomScale="110" zoomScaleSheetLayoutView="110" workbookViewId="0" topLeftCell="A88">
      <selection activeCell="J118" sqref="J118:K119"/>
    </sheetView>
  </sheetViews>
  <sheetFormatPr defaultColWidth="9.140625" defaultRowHeight="12.75"/>
  <cols>
    <col min="1" max="5" width="9.140625" style="52" customWidth="1"/>
    <col min="6" max="6" width="5.8515625" style="52" customWidth="1"/>
    <col min="7" max="7" width="5.00390625" style="52" customWidth="1"/>
    <col min="8" max="9" width="9.140625" style="52" customWidth="1"/>
    <col min="10" max="10" width="10.7109375" style="127" customWidth="1"/>
    <col min="11" max="11" width="10.28125" style="52" customWidth="1"/>
    <col min="12" max="16384" width="9.140625" style="52" customWidth="1"/>
  </cols>
  <sheetData>
    <row r="1" spans="1:11" ht="12.75" customHeight="1">
      <c r="A1" s="261" t="s">
        <v>153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306" t="s">
        <v>344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7" t="s">
        <v>337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ht="22.5">
      <c r="A4" s="310" t="s">
        <v>59</v>
      </c>
      <c r="B4" s="311"/>
      <c r="C4" s="311"/>
      <c r="D4" s="311"/>
      <c r="E4" s="311"/>
      <c r="F4" s="311"/>
      <c r="G4" s="311"/>
      <c r="H4" s="312"/>
      <c r="I4" s="57" t="s">
        <v>278</v>
      </c>
      <c r="J4" s="58" t="s">
        <v>317</v>
      </c>
      <c r="K4" s="59" t="s">
        <v>318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56">
        <v>2</v>
      </c>
      <c r="J5" s="55">
        <v>3</v>
      </c>
      <c r="K5" s="55">
        <v>4</v>
      </c>
    </row>
    <row r="6" spans="1:11" ht="12.75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5"/>
    </row>
    <row r="7" spans="1:11" ht="12.75">
      <c r="A7" s="278" t="s">
        <v>60</v>
      </c>
      <c r="B7" s="279"/>
      <c r="C7" s="279"/>
      <c r="D7" s="279"/>
      <c r="E7" s="279"/>
      <c r="F7" s="279"/>
      <c r="G7" s="279"/>
      <c r="H7" s="296"/>
      <c r="I7" s="3">
        <v>1</v>
      </c>
      <c r="J7" s="6"/>
      <c r="K7" s="6"/>
    </row>
    <row r="8" spans="1:11" ht="12.75">
      <c r="A8" s="285" t="s">
        <v>13</v>
      </c>
      <c r="B8" s="286"/>
      <c r="C8" s="286"/>
      <c r="D8" s="286"/>
      <c r="E8" s="286"/>
      <c r="F8" s="286"/>
      <c r="G8" s="286"/>
      <c r="H8" s="287"/>
      <c r="I8" s="1">
        <v>2</v>
      </c>
      <c r="J8" s="53">
        <f>J9+J16+J26+J35+J39</f>
        <v>270915718</v>
      </c>
      <c r="K8" s="53">
        <f>K9+K16+K26+K35+K39</f>
        <v>263913601</v>
      </c>
    </row>
    <row r="9" spans="1:11" ht="12.75">
      <c r="A9" s="282" t="s">
        <v>205</v>
      </c>
      <c r="B9" s="283"/>
      <c r="C9" s="283"/>
      <c r="D9" s="283"/>
      <c r="E9" s="283"/>
      <c r="F9" s="283"/>
      <c r="G9" s="283"/>
      <c r="H9" s="284"/>
      <c r="I9" s="1">
        <v>3</v>
      </c>
      <c r="J9" s="53">
        <f>SUM(J10:J15)</f>
        <v>196497</v>
      </c>
      <c r="K9" s="53">
        <f>SUM(K10:K15)</f>
        <v>268689</v>
      </c>
    </row>
    <row r="10" spans="1:11" ht="12.75">
      <c r="A10" s="282" t="s">
        <v>112</v>
      </c>
      <c r="B10" s="283"/>
      <c r="C10" s="283"/>
      <c r="D10" s="283"/>
      <c r="E10" s="283"/>
      <c r="F10" s="283"/>
      <c r="G10" s="283"/>
      <c r="H10" s="284"/>
      <c r="I10" s="1">
        <v>4</v>
      </c>
      <c r="J10" s="7"/>
      <c r="K10" s="7"/>
    </row>
    <row r="11" spans="1:11" ht="12.75">
      <c r="A11" s="282" t="s">
        <v>14</v>
      </c>
      <c r="B11" s="283"/>
      <c r="C11" s="283"/>
      <c r="D11" s="283"/>
      <c r="E11" s="283"/>
      <c r="F11" s="283"/>
      <c r="G11" s="283"/>
      <c r="H11" s="284"/>
      <c r="I11" s="1">
        <v>5</v>
      </c>
      <c r="J11" s="7">
        <v>196497</v>
      </c>
      <c r="K11" s="7">
        <v>268689</v>
      </c>
    </row>
    <row r="12" spans="1:11" ht="12.75">
      <c r="A12" s="282" t="s">
        <v>113</v>
      </c>
      <c r="B12" s="283"/>
      <c r="C12" s="283"/>
      <c r="D12" s="283"/>
      <c r="E12" s="283"/>
      <c r="F12" s="283"/>
      <c r="G12" s="283"/>
      <c r="H12" s="284"/>
      <c r="I12" s="1">
        <v>6</v>
      </c>
      <c r="J12" s="7"/>
      <c r="K12" s="7"/>
    </row>
    <row r="13" spans="1:11" ht="12.75">
      <c r="A13" s="282" t="s">
        <v>208</v>
      </c>
      <c r="B13" s="283"/>
      <c r="C13" s="283"/>
      <c r="D13" s="283"/>
      <c r="E13" s="283"/>
      <c r="F13" s="283"/>
      <c r="G13" s="283"/>
      <c r="H13" s="284"/>
      <c r="I13" s="1">
        <v>7</v>
      </c>
      <c r="J13" s="7"/>
      <c r="K13" s="7"/>
    </row>
    <row r="14" spans="1:11" ht="12.75">
      <c r="A14" s="282" t="s">
        <v>209</v>
      </c>
      <c r="B14" s="283"/>
      <c r="C14" s="283"/>
      <c r="D14" s="283"/>
      <c r="E14" s="283"/>
      <c r="F14" s="283"/>
      <c r="G14" s="283"/>
      <c r="H14" s="284"/>
      <c r="I14" s="1">
        <v>8</v>
      </c>
      <c r="J14" s="7"/>
      <c r="K14" s="7"/>
    </row>
    <row r="15" spans="1:11" ht="12.75">
      <c r="A15" s="282" t="s">
        <v>210</v>
      </c>
      <c r="B15" s="283"/>
      <c r="C15" s="283"/>
      <c r="D15" s="283"/>
      <c r="E15" s="283"/>
      <c r="F15" s="283"/>
      <c r="G15" s="283"/>
      <c r="H15" s="284"/>
      <c r="I15" s="1">
        <v>9</v>
      </c>
      <c r="J15" s="7"/>
      <c r="K15" s="7"/>
    </row>
    <row r="16" spans="1:11" ht="12.75">
      <c r="A16" s="282" t="s">
        <v>206</v>
      </c>
      <c r="B16" s="283"/>
      <c r="C16" s="283"/>
      <c r="D16" s="283"/>
      <c r="E16" s="283"/>
      <c r="F16" s="283"/>
      <c r="G16" s="283"/>
      <c r="H16" s="284"/>
      <c r="I16" s="1">
        <v>10</v>
      </c>
      <c r="J16" s="53">
        <f>SUM(J17:J25)</f>
        <v>130565237</v>
      </c>
      <c r="K16" s="53">
        <f>SUM(K17:K25)</f>
        <v>124901823</v>
      </c>
    </row>
    <row r="17" spans="1:11" ht="12.75">
      <c r="A17" s="282" t="s">
        <v>211</v>
      </c>
      <c r="B17" s="283"/>
      <c r="C17" s="283"/>
      <c r="D17" s="283"/>
      <c r="E17" s="283"/>
      <c r="F17" s="283"/>
      <c r="G17" s="283"/>
      <c r="H17" s="284"/>
      <c r="I17" s="1">
        <v>11</v>
      </c>
      <c r="J17" s="7">
        <v>11655873</v>
      </c>
      <c r="K17" s="7">
        <v>11655873</v>
      </c>
    </row>
    <row r="18" spans="1:11" ht="12.75">
      <c r="A18" s="282" t="s">
        <v>247</v>
      </c>
      <c r="B18" s="283"/>
      <c r="C18" s="283"/>
      <c r="D18" s="283"/>
      <c r="E18" s="283"/>
      <c r="F18" s="283"/>
      <c r="G18" s="283"/>
      <c r="H18" s="284"/>
      <c r="I18" s="1">
        <v>12</v>
      </c>
      <c r="J18" s="7">
        <v>78850695</v>
      </c>
      <c r="K18" s="7">
        <v>76685385</v>
      </c>
    </row>
    <row r="19" spans="1:11" ht="12.75">
      <c r="A19" s="282" t="s">
        <v>212</v>
      </c>
      <c r="B19" s="283"/>
      <c r="C19" s="283"/>
      <c r="D19" s="283"/>
      <c r="E19" s="283"/>
      <c r="F19" s="283"/>
      <c r="G19" s="283"/>
      <c r="H19" s="284"/>
      <c r="I19" s="1">
        <v>13</v>
      </c>
      <c r="J19" s="7">
        <v>37204671</v>
      </c>
      <c r="K19" s="7">
        <v>34040847</v>
      </c>
    </row>
    <row r="20" spans="1:11" ht="12.75">
      <c r="A20" s="282" t="s">
        <v>27</v>
      </c>
      <c r="B20" s="283"/>
      <c r="C20" s="283"/>
      <c r="D20" s="283"/>
      <c r="E20" s="283"/>
      <c r="F20" s="283"/>
      <c r="G20" s="283"/>
      <c r="H20" s="284"/>
      <c r="I20" s="1">
        <v>14</v>
      </c>
      <c r="J20" s="7">
        <v>1336097</v>
      </c>
      <c r="K20" s="7">
        <v>1065997</v>
      </c>
    </row>
    <row r="21" spans="1:11" ht="12.75">
      <c r="A21" s="282" t="s">
        <v>28</v>
      </c>
      <c r="B21" s="283"/>
      <c r="C21" s="283"/>
      <c r="D21" s="283"/>
      <c r="E21" s="283"/>
      <c r="F21" s="283"/>
      <c r="G21" s="283"/>
      <c r="H21" s="284"/>
      <c r="I21" s="1">
        <v>15</v>
      </c>
      <c r="J21" s="7"/>
      <c r="K21" s="7"/>
    </row>
    <row r="22" spans="1:11" ht="12.75">
      <c r="A22" s="282" t="s">
        <v>72</v>
      </c>
      <c r="B22" s="283"/>
      <c r="C22" s="283"/>
      <c r="D22" s="283"/>
      <c r="E22" s="283"/>
      <c r="F22" s="283"/>
      <c r="G22" s="283"/>
      <c r="H22" s="284"/>
      <c r="I22" s="1">
        <v>16</v>
      </c>
      <c r="J22" s="7">
        <v>880843</v>
      </c>
      <c r="K22" s="7">
        <v>880843</v>
      </c>
    </row>
    <row r="23" spans="1:11" ht="12.75">
      <c r="A23" s="282" t="s">
        <v>73</v>
      </c>
      <c r="B23" s="283"/>
      <c r="C23" s="283"/>
      <c r="D23" s="283"/>
      <c r="E23" s="283"/>
      <c r="F23" s="283"/>
      <c r="G23" s="283"/>
      <c r="H23" s="284"/>
      <c r="I23" s="1">
        <v>17</v>
      </c>
      <c r="J23" s="7">
        <v>208813</v>
      </c>
      <c r="K23" s="7">
        <v>56000</v>
      </c>
    </row>
    <row r="24" spans="1:11" ht="12.75">
      <c r="A24" s="282" t="s">
        <v>74</v>
      </c>
      <c r="B24" s="283"/>
      <c r="C24" s="283"/>
      <c r="D24" s="283"/>
      <c r="E24" s="283"/>
      <c r="F24" s="283"/>
      <c r="G24" s="283"/>
      <c r="H24" s="284"/>
      <c r="I24" s="1">
        <v>18</v>
      </c>
      <c r="J24" s="7">
        <f>254389+173856</f>
        <v>428245</v>
      </c>
      <c r="K24" s="7">
        <f>343022+173856</f>
        <v>516878</v>
      </c>
    </row>
    <row r="25" spans="1:11" ht="12.75">
      <c r="A25" s="282" t="s">
        <v>75</v>
      </c>
      <c r="B25" s="283"/>
      <c r="C25" s="283"/>
      <c r="D25" s="283"/>
      <c r="E25" s="283"/>
      <c r="F25" s="283"/>
      <c r="G25" s="283"/>
      <c r="H25" s="284"/>
      <c r="I25" s="1">
        <v>19</v>
      </c>
      <c r="J25" s="7"/>
      <c r="K25" s="7"/>
    </row>
    <row r="26" spans="1:11" ht="12.75">
      <c r="A26" s="282" t="s">
        <v>190</v>
      </c>
      <c r="B26" s="283"/>
      <c r="C26" s="283"/>
      <c r="D26" s="283"/>
      <c r="E26" s="283"/>
      <c r="F26" s="283"/>
      <c r="G26" s="283"/>
      <c r="H26" s="284"/>
      <c r="I26" s="1">
        <v>20</v>
      </c>
      <c r="J26" s="53">
        <f>SUM(J27:J34)</f>
        <v>140153984</v>
      </c>
      <c r="K26" s="161">
        <f>SUM(K27:K34)</f>
        <v>138743089</v>
      </c>
    </row>
    <row r="27" spans="1:11" ht="12.75">
      <c r="A27" s="282" t="s">
        <v>76</v>
      </c>
      <c r="B27" s="283"/>
      <c r="C27" s="283"/>
      <c r="D27" s="283"/>
      <c r="E27" s="283"/>
      <c r="F27" s="283"/>
      <c r="G27" s="283"/>
      <c r="H27" s="284"/>
      <c r="I27" s="1">
        <v>21</v>
      </c>
      <c r="J27" s="7">
        <v>15052441</v>
      </c>
      <c r="K27" s="7">
        <f>2358500+20000+20000+12463941+190000</f>
        <v>15052441</v>
      </c>
    </row>
    <row r="28" spans="1:11" ht="12.75">
      <c r="A28" s="282" t="s">
        <v>77</v>
      </c>
      <c r="B28" s="283"/>
      <c r="C28" s="283"/>
      <c r="D28" s="283"/>
      <c r="E28" s="283"/>
      <c r="F28" s="283"/>
      <c r="G28" s="283"/>
      <c r="H28" s="284"/>
      <c r="I28" s="1">
        <v>22</v>
      </c>
      <c r="J28" s="7">
        <v>29700203</v>
      </c>
      <c r="K28" s="7">
        <f>28405258+3432</f>
        <v>28408690</v>
      </c>
    </row>
    <row r="29" spans="1:11" ht="12.75">
      <c r="A29" s="282" t="s">
        <v>78</v>
      </c>
      <c r="B29" s="283"/>
      <c r="C29" s="283"/>
      <c r="D29" s="283"/>
      <c r="E29" s="283"/>
      <c r="F29" s="283"/>
      <c r="G29" s="283"/>
      <c r="H29" s="284"/>
      <c r="I29" s="1">
        <v>23</v>
      </c>
      <c r="J29" s="7">
        <v>94924000</v>
      </c>
      <c r="K29" s="7">
        <f>109992399-K27</f>
        <v>94939958</v>
      </c>
    </row>
    <row r="30" spans="1:11" ht="12.75">
      <c r="A30" s="282" t="s">
        <v>83</v>
      </c>
      <c r="B30" s="283"/>
      <c r="C30" s="283"/>
      <c r="D30" s="283"/>
      <c r="E30" s="283"/>
      <c r="F30" s="283"/>
      <c r="G30" s="283"/>
      <c r="H30" s="284"/>
      <c r="I30" s="1">
        <v>24</v>
      </c>
      <c r="J30" s="7"/>
      <c r="K30" s="7"/>
    </row>
    <row r="31" spans="1:11" ht="12.75">
      <c r="A31" s="282" t="s">
        <v>84</v>
      </c>
      <c r="B31" s="283"/>
      <c r="C31" s="283"/>
      <c r="D31" s="283"/>
      <c r="E31" s="283"/>
      <c r="F31" s="283"/>
      <c r="G31" s="283"/>
      <c r="H31" s="284"/>
      <c r="I31" s="1">
        <v>25</v>
      </c>
      <c r="J31" s="7">
        <v>477340</v>
      </c>
      <c r="K31" s="7">
        <v>342000</v>
      </c>
    </row>
    <row r="32" spans="1:11" ht="12.75">
      <c r="A32" s="282" t="s">
        <v>85</v>
      </c>
      <c r="B32" s="283"/>
      <c r="C32" s="283"/>
      <c r="D32" s="283"/>
      <c r="E32" s="283"/>
      <c r="F32" s="283"/>
      <c r="G32" s="283"/>
      <c r="H32" s="284"/>
      <c r="I32" s="1">
        <v>26</v>
      </c>
      <c r="J32" s="7"/>
      <c r="K32" s="7"/>
    </row>
    <row r="33" spans="1:11" ht="12.75">
      <c r="A33" s="282" t="s">
        <v>79</v>
      </c>
      <c r="B33" s="283"/>
      <c r="C33" s="283"/>
      <c r="D33" s="283"/>
      <c r="E33" s="283"/>
      <c r="F33" s="283"/>
      <c r="G33" s="283"/>
      <c r="H33" s="284"/>
      <c r="I33" s="1">
        <v>27</v>
      </c>
      <c r="J33" s="7"/>
      <c r="K33" s="7"/>
    </row>
    <row r="34" spans="1:11" ht="12.75">
      <c r="A34" s="282" t="s">
        <v>183</v>
      </c>
      <c r="B34" s="283"/>
      <c r="C34" s="283"/>
      <c r="D34" s="283"/>
      <c r="E34" s="283"/>
      <c r="F34" s="283"/>
      <c r="G34" s="283"/>
      <c r="H34" s="284"/>
      <c r="I34" s="1">
        <v>28</v>
      </c>
      <c r="J34" s="7"/>
      <c r="K34" s="7"/>
    </row>
    <row r="35" spans="1:11" ht="12.75">
      <c r="A35" s="282" t="s">
        <v>184</v>
      </c>
      <c r="B35" s="283"/>
      <c r="C35" s="283"/>
      <c r="D35" s="283"/>
      <c r="E35" s="283"/>
      <c r="F35" s="283"/>
      <c r="G35" s="283"/>
      <c r="H35" s="28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82" t="s">
        <v>80</v>
      </c>
      <c r="B36" s="283"/>
      <c r="C36" s="283"/>
      <c r="D36" s="283"/>
      <c r="E36" s="283"/>
      <c r="F36" s="283"/>
      <c r="G36" s="283"/>
      <c r="H36" s="284"/>
      <c r="I36" s="1">
        <v>30</v>
      </c>
      <c r="J36" s="7"/>
      <c r="K36" s="7"/>
    </row>
    <row r="37" spans="1:11" ht="12.75">
      <c r="A37" s="282" t="s">
        <v>81</v>
      </c>
      <c r="B37" s="283"/>
      <c r="C37" s="283"/>
      <c r="D37" s="283"/>
      <c r="E37" s="283"/>
      <c r="F37" s="283"/>
      <c r="G37" s="283"/>
      <c r="H37" s="284"/>
      <c r="I37" s="1">
        <v>31</v>
      </c>
      <c r="J37" s="7"/>
      <c r="K37" s="7"/>
    </row>
    <row r="38" spans="1:11" ht="12.75">
      <c r="A38" s="282" t="s">
        <v>82</v>
      </c>
      <c r="B38" s="283"/>
      <c r="C38" s="283"/>
      <c r="D38" s="283"/>
      <c r="E38" s="283"/>
      <c r="F38" s="283"/>
      <c r="G38" s="283"/>
      <c r="H38" s="284"/>
      <c r="I38" s="1">
        <v>32</v>
      </c>
      <c r="J38" s="7"/>
      <c r="K38" s="7"/>
    </row>
    <row r="39" spans="1:11" ht="12.75">
      <c r="A39" s="282" t="s">
        <v>185</v>
      </c>
      <c r="B39" s="283"/>
      <c r="C39" s="283"/>
      <c r="D39" s="283"/>
      <c r="E39" s="283"/>
      <c r="F39" s="283"/>
      <c r="G39" s="283"/>
      <c r="H39" s="284"/>
      <c r="I39" s="1">
        <v>33</v>
      </c>
      <c r="J39" s="7"/>
      <c r="K39" s="7"/>
    </row>
    <row r="40" spans="1:11" ht="12.75">
      <c r="A40" s="285" t="s">
        <v>240</v>
      </c>
      <c r="B40" s="286"/>
      <c r="C40" s="286"/>
      <c r="D40" s="286"/>
      <c r="E40" s="286"/>
      <c r="F40" s="286"/>
      <c r="G40" s="286"/>
      <c r="H40" s="287"/>
      <c r="I40" s="1">
        <v>34</v>
      </c>
      <c r="J40" s="53">
        <f>J41+J49+J56+J64</f>
        <v>175380040</v>
      </c>
      <c r="K40" s="53">
        <f>K41+K49+K56+K64</f>
        <v>162290068</v>
      </c>
    </row>
    <row r="41" spans="1:11" ht="12.75">
      <c r="A41" s="282" t="s">
        <v>100</v>
      </c>
      <c r="B41" s="283"/>
      <c r="C41" s="283"/>
      <c r="D41" s="283"/>
      <c r="E41" s="283"/>
      <c r="F41" s="283"/>
      <c r="G41" s="283"/>
      <c r="H41" s="284"/>
      <c r="I41" s="1">
        <v>35</v>
      </c>
      <c r="J41" s="53">
        <f>SUM(J42:J48)</f>
        <v>84198684</v>
      </c>
      <c r="K41" s="53">
        <f>SUM(K42:K48)</f>
        <v>83029872</v>
      </c>
    </row>
    <row r="42" spans="1:11" ht="12.75">
      <c r="A42" s="282" t="s">
        <v>117</v>
      </c>
      <c r="B42" s="283"/>
      <c r="C42" s="283"/>
      <c r="D42" s="283"/>
      <c r="E42" s="283"/>
      <c r="F42" s="283"/>
      <c r="G42" s="283"/>
      <c r="H42" s="284"/>
      <c r="I42" s="1">
        <v>36</v>
      </c>
      <c r="J42" s="7">
        <v>5149814</v>
      </c>
      <c r="K42" s="7">
        <f>4992206+50411</f>
        <v>5042617</v>
      </c>
    </row>
    <row r="43" spans="1:11" ht="12.75">
      <c r="A43" s="282" t="s">
        <v>118</v>
      </c>
      <c r="B43" s="283"/>
      <c r="C43" s="283"/>
      <c r="D43" s="283"/>
      <c r="E43" s="283"/>
      <c r="F43" s="283"/>
      <c r="G43" s="283"/>
      <c r="H43" s="284"/>
      <c r="I43" s="1">
        <v>37</v>
      </c>
      <c r="J43" s="7">
        <v>415669</v>
      </c>
      <c r="K43" s="7">
        <f>50411-50411</f>
        <v>0</v>
      </c>
    </row>
    <row r="44" spans="1:11" ht="12.75">
      <c r="A44" s="282" t="s">
        <v>86</v>
      </c>
      <c r="B44" s="283"/>
      <c r="C44" s="283"/>
      <c r="D44" s="283"/>
      <c r="E44" s="283"/>
      <c r="F44" s="283"/>
      <c r="G44" s="283"/>
      <c r="H44" s="284"/>
      <c r="I44" s="1">
        <v>38</v>
      </c>
      <c r="J44" s="7"/>
      <c r="K44" s="7"/>
    </row>
    <row r="45" spans="1:11" ht="12.75">
      <c r="A45" s="282" t="s">
        <v>87</v>
      </c>
      <c r="B45" s="283"/>
      <c r="C45" s="283"/>
      <c r="D45" s="283"/>
      <c r="E45" s="283"/>
      <c r="F45" s="283"/>
      <c r="G45" s="283"/>
      <c r="H45" s="284"/>
      <c r="I45" s="1">
        <v>39</v>
      </c>
      <c r="J45" s="7">
        <v>191788</v>
      </c>
      <c r="K45" s="7">
        <v>80476</v>
      </c>
    </row>
    <row r="46" spans="1:11" ht="12.75">
      <c r="A46" s="282" t="s">
        <v>88</v>
      </c>
      <c r="B46" s="283"/>
      <c r="C46" s="283"/>
      <c r="D46" s="283"/>
      <c r="E46" s="283"/>
      <c r="F46" s="283"/>
      <c r="G46" s="283"/>
      <c r="H46" s="284"/>
      <c r="I46" s="1">
        <v>40</v>
      </c>
      <c r="J46" s="7">
        <v>559132</v>
      </c>
      <c r="K46" s="7">
        <v>73240</v>
      </c>
    </row>
    <row r="47" spans="1:11" ht="12.75">
      <c r="A47" s="282" t="s">
        <v>89</v>
      </c>
      <c r="B47" s="283"/>
      <c r="C47" s="283"/>
      <c r="D47" s="283"/>
      <c r="E47" s="283"/>
      <c r="F47" s="283"/>
      <c r="G47" s="283"/>
      <c r="H47" s="284"/>
      <c r="I47" s="1">
        <v>41</v>
      </c>
      <c r="J47" s="7">
        <v>77882281</v>
      </c>
      <c r="K47" s="7">
        <v>77833539</v>
      </c>
    </row>
    <row r="48" spans="1:11" ht="12.75">
      <c r="A48" s="282" t="s">
        <v>90</v>
      </c>
      <c r="B48" s="283"/>
      <c r="C48" s="283"/>
      <c r="D48" s="283"/>
      <c r="E48" s="283"/>
      <c r="F48" s="283"/>
      <c r="G48" s="283"/>
      <c r="H48" s="284"/>
      <c r="I48" s="1">
        <v>42</v>
      </c>
      <c r="J48" s="7"/>
      <c r="K48" s="7"/>
    </row>
    <row r="49" spans="1:11" ht="12.75">
      <c r="A49" s="282" t="s">
        <v>101</v>
      </c>
      <c r="B49" s="283"/>
      <c r="C49" s="283"/>
      <c r="D49" s="283"/>
      <c r="E49" s="283"/>
      <c r="F49" s="283"/>
      <c r="G49" s="283"/>
      <c r="H49" s="284"/>
      <c r="I49" s="1">
        <v>43</v>
      </c>
      <c r="J49" s="53">
        <f>SUM(J50:J55)</f>
        <v>72174475</v>
      </c>
      <c r="K49" s="53">
        <f>SUM(K50:K55)</f>
        <v>64124819</v>
      </c>
    </row>
    <row r="50" spans="1:11" ht="12.75">
      <c r="A50" s="282" t="s">
        <v>200</v>
      </c>
      <c r="B50" s="283"/>
      <c r="C50" s="283"/>
      <c r="D50" s="283"/>
      <c r="E50" s="283"/>
      <c r="F50" s="283"/>
      <c r="G50" s="283"/>
      <c r="H50" s="284"/>
      <c r="I50" s="1">
        <v>44</v>
      </c>
      <c r="J50" s="7">
        <v>14099138</v>
      </c>
      <c r="K50" s="7">
        <f>11299426-K52+2270000</f>
        <v>13070180</v>
      </c>
    </row>
    <row r="51" spans="1:11" ht="12.75">
      <c r="A51" s="282" t="s">
        <v>201</v>
      </c>
      <c r="B51" s="283"/>
      <c r="C51" s="283"/>
      <c r="D51" s="283"/>
      <c r="E51" s="283"/>
      <c r="F51" s="283"/>
      <c r="G51" s="283"/>
      <c r="H51" s="284"/>
      <c r="I51" s="1">
        <v>45</v>
      </c>
      <c r="J51" s="7">
        <v>37046397</v>
      </c>
      <c r="K51" s="7">
        <v>31209291</v>
      </c>
    </row>
    <row r="52" spans="1:11" ht="12.75">
      <c r="A52" s="282" t="s">
        <v>202</v>
      </c>
      <c r="B52" s="283"/>
      <c r="C52" s="283"/>
      <c r="D52" s="283"/>
      <c r="E52" s="283"/>
      <c r="F52" s="283"/>
      <c r="G52" s="283"/>
      <c r="H52" s="284"/>
      <c r="I52" s="1">
        <v>46</v>
      </c>
      <c r="J52" s="7">
        <v>1346957</v>
      </c>
      <c r="K52" s="7">
        <f>130246+369000</f>
        <v>499246</v>
      </c>
    </row>
    <row r="53" spans="1:11" ht="12.75">
      <c r="A53" s="282" t="s">
        <v>203</v>
      </c>
      <c r="B53" s="283"/>
      <c r="C53" s="283"/>
      <c r="D53" s="283"/>
      <c r="E53" s="283"/>
      <c r="F53" s="283"/>
      <c r="G53" s="283"/>
      <c r="H53" s="284"/>
      <c r="I53" s="1">
        <v>47</v>
      </c>
      <c r="J53" s="7">
        <v>26107</v>
      </c>
      <c r="K53" s="7">
        <v>56575</v>
      </c>
    </row>
    <row r="54" spans="1:11" ht="12.75">
      <c r="A54" s="282" t="s">
        <v>10</v>
      </c>
      <c r="B54" s="283"/>
      <c r="C54" s="283"/>
      <c r="D54" s="283"/>
      <c r="E54" s="283"/>
      <c r="F54" s="283"/>
      <c r="G54" s="283"/>
      <c r="H54" s="284"/>
      <c r="I54" s="1">
        <v>48</v>
      </c>
      <c r="J54" s="7">
        <v>224290</v>
      </c>
      <c r="K54" s="7">
        <v>247179</v>
      </c>
    </row>
    <row r="55" spans="1:11" ht="12.75">
      <c r="A55" s="282" t="s">
        <v>11</v>
      </c>
      <c r="B55" s="283"/>
      <c r="C55" s="283"/>
      <c r="D55" s="283"/>
      <c r="E55" s="283"/>
      <c r="F55" s="283"/>
      <c r="G55" s="283"/>
      <c r="H55" s="284"/>
      <c r="I55" s="1">
        <v>49</v>
      </c>
      <c r="J55" s="7">
        <v>19431586</v>
      </c>
      <c r="K55" s="7">
        <f>19039201+3147</f>
        <v>19042348</v>
      </c>
    </row>
    <row r="56" spans="1:11" ht="12.75">
      <c r="A56" s="282" t="s">
        <v>102</v>
      </c>
      <c r="B56" s="283"/>
      <c r="C56" s="283"/>
      <c r="D56" s="283"/>
      <c r="E56" s="283"/>
      <c r="F56" s="283"/>
      <c r="G56" s="283"/>
      <c r="H56" s="284"/>
      <c r="I56" s="1">
        <v>50</v>
      </c>
      <c r="J56" s="53">
        <f>SUM(J57:J63)</f>
        <v>9393595</v>
      </c>
      <c r="K56" s="53">
        <f>SUM(K57:K63)</f>
        <v>6479158</v>
      </c>
    </row>
    <row r="57" spans="1:11" ht="12.75">
      <c r="A57" s="282" t="s">
        <v>76</v>
      </c>
      <c r="B57" s="283"/>
      <c r="C57" s="283"/>
      <c r="D57" s="283"/>
      <c r="E57" s="283"/>
      <c r="F57" s="283"/>
      <c r="G57" s="283"/>
      <c r="H57" s="284"/>
      <c r="I57" s="1">
        <v>51</v>
      </c>
      <c r="J57" s="7"/>
      <c r="K57" s="7"/>
    </row>
    <row r="58" spans="1:11" ht="12.75">
      <c r="A58" s="282" t="s">
        <v>77</v>
      </c>
      <c r="B58" s="283"/>
      <c r="C58" s="283"/>
      <c r="D58" s="283"/>
      <c r="E58" s="283"/>
      <c r="F58" s="283"/>
      <c r="G58" s="283"/>
      <c r="H58" s="284"/>
      <c r="I58" s="1">
        <v>52</v>
      </c>
      <c r="J58" s="7">
        <v>1274029</v>
      </c>
      <c r="K58" s="7">
        <f>6275158-3500000</f>
        <v>2775158</v>
      </c>
    </row>
    <row r="59" spans="1:11" ht="12.75">
      <c r="A59" s="282" t="s">
        <v>242</v>
      </c>
      <c r="B59" s="283"/>
      <c r="C59" s="283"/>
      <c r="D59" s="283"/>
      <c r="E59" s="283"/>
      <c r="F59" s="283"/>
      <c r="G59" s="283"/>
      <c r="H59" s="284"/>
      <c r="I59" s="1">
        <v>53</v>
      </c>
      <c r="J59" s="7"/>
      <c r="K59" s="7"/>
    </row>
    <row r="60" spans="1:11" ht="12.75">
      <c r="A60" s="282" t="s">
        <v>83</v>
      </c>
      <c r="B60" s="283"/>
      <c r="C60" s="283"/>
      <c r="D60" s="283"/>
      <c r="E60" s="283"/>
      <c r="F60" s="283"/>
      <c r="G60" s="283"/>
      <c r="H60" s="284"/>
      <c r="I60" s="1">
        <v>54</v>
      </c>
      <c r="J60" s="7">
        <v>6000000</v>
      </c>
      <c r="K60" s="7">
        <v>3500000</v>
      </c>
    </row>
    <row r="61" spans="1:11" ht="12.75">
      <c r="A61" s="282" t="s">
        <v>84</v>
      </c>
      <c r="B61" s="283"/>
      <c r="C61" s="283"/>
      <c r="D61" s="283"/>
      <c r="E61" s="283"/>
      <c r="F61" s="283"/>
      <c r="G61" s="283"/>
      <c r="H61" s="284"/>
      <c r="I61" s="1">
        <v>55</v>
      </c>
      <c r="J61" s="7">
        <v>1000000</v>
      </c>
      <c r="K61" s="7"/>
    </row>
    <row r="62" spans="1:11" ht="12.75">
      <c r="A62" s="282" t="s">
        <v>85</v>
      </c>
      <c r="B62" s="283"/>
      <c r="C62" s="283"/>
      <c r="D62" s="283"/>
      <c r="E62" s="283"/>
      <c r="F62" s="283"/>
      <c r="G62" s="283"/>
      <c r="H62" s="284"/>
      <c r="I62" s="1">
        <v>56</v>
      </c>
      <c r="J62" s="7">
        <v>1119566</v>
      </c>
      <c r="K62" s="7">
        <v>204000</v>
      </c>
    </row>
    <row r="63" spans="1:11" ht="12.75">
      <c r="A63" s="282" t="s">
        <v>46</v>
      </c>
      <c r="B63" s="283"/>
      <c r="C63" s="283"/>
      <c r="D63" s="283"/>
      <c r="E63" s="283"/>
      <c r="F63" s="283"/>
      <c r="G63" s="283"/>
      <c r="H63" s="284"/>
      <c r="I63" s="1">
        <v>57</v>
      </c>
      <c r="J63" s="7"/>
      <c r="K63" s="7"/>
    </row>
    <row r="64" spans="1:11" ht="12.75">
      <c r="A64" s="282" t="s">
        <v>207</v>
      </c>
      <c r="B64" s="283"/>
      <c r="C64" s="283"/>
      <c r="D64" s="283"/>
      <c r="E64" s="283"/>
      <c r="F64" s="283"/>
      <c r="G64" s="283"/>
      <c r="H64" s="284"/>
      <c r="I64" s="1">
        <v>58</v>
      </c>
      <c r="J64" s="7">
        <v>9613286</v>
      </c>
      <c r="K64" s="7">
        <v>8656219</v>
      </c>
    </row>
    <row r="65" spans="1:11" ht="12.75">
      <c r="A65" s="285" t="s">
        <v>56</v>
      </c>
      <c r="B65" s="286"/>
      <c r="C65" s="286"/>
      <c r="D65" s="286"/>
      <c r="E65" s="286"/>
      <c r="F65" s="286"/>
      <c r="G65" s="286"/>
      <c r="H65" s="287"/>
      <c r="I65" s="1">
        <v>59</v>
      </c>
      <c r="J65" s="7">
        <v>1548581</v>
      </c>
      <c r="K65" s="7">
        <v>683542</v>
      </c>
    </row>
    <row r="66" spans="1:11" ht="12.75">
      <c r="A66" s="285" t="s">
        <v>241</v>
      </c>
      <c r="B66" s="286"/>
      <c r="C66" s="286"/>
      <c r="D66" s="286"/>
      <c r="E66" s="286"/>
      <c r="F66" s="286"/>
      <c r="G66" s="286"/>
      <c r="H66" s="287"/>
      <c r="I66" s="1">
        <v>60</v>
      </c>
      <c r="J66" s="53">
        <f>J7+J8+J40+J65</f>
        <v>447844339</v>
      </c>
      <c r="K66" s="53">
        <f>K7+K8+K40+K65</f>
        <v>426887211</v>
      </c>
    </row>
    <row r="67" spans="1:11" ht="12.75">
      <c r="A67" s="297" t="s">
        <v>91</v>
      </c>
      <c r="B67" s="298"/>
      <c r="C67" s="298"/>
      <c r="D67" s="298"/>
      <c r="E67" s="298"/>
      <c r="F67" s="298"/>
      <c r="G67" s="298"/>
      <c r="H67" s="299"/>
      <c r="I67" s="4">
        <v>61</v>
      </c>
      <c r="J67" s="8"/>
      <c r="K67" s="8"/>
    </row>
    <row r="68" spans="1:11" ht="12.75">
      <c r="A68" s="274" t="s">
        <v>58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1"/>
    </row>
    <row r="69" spans="1:11" ht="12.75">
      <c r="A69" s="278" t="s">
        <v>191</v>
      </c>
      <c r="B69" s="279"/>
      <c r="C69" s="279"/>
      <c r="D69" s="279"/>
      <c r="E69" s="279"/>
      <c r="F69" s="279"/>
      <c r="G69" s="279"/>
      <c r="H69" s="296"/>
      <c r="I69" s="3">
        <v>62</v>
      </c>
      <c r="J69" s="54">
        <f>J70+J71+J72+J78+J79+J82+J85</f>
        <v>381178127</v>
      </c>
      <c r="K69" s="54">
        <f>K70+K71+K72+K78+K79+K82+K85</f>
        <v>377447318</v>
      </c>
    </row>
    <row r="70" spans="1:11" ht="12.75">
      <c r="A70" s="282" t="s">
        <v>141</v>
      </c>
      <c r="B70" s="283"/>
      <c r="C70" s="283"/>
      <c r="D70" s="283"/>
      <c r="E70" s="283"/>
      <c r="F70" s="283"/>
      <c r="G70" s="283"/>
      <c r="H70" s="284"/>
      <c r="I70" s="1">
        <v>63</v>
      </c>
      <c r="J70" s="7">
        <v>365478120</v>
      </c>
      <c r="K70" s="7">
        <v>365478120</v>
      </c>
    </row>
    <row r="71" spans="1:11" ht="12.75">
      <c r="A71" s="282" t="s">
        <v>142</v>
      </c>
      <c r="B71" s="283"/>
      <c r="C71" s="283"/>
      <c r="D71" s="283"/>
      <c r="E71" s="283"/>
      <c r="F71" s="283"/>
      <c r="G71" s="283"/>
      <c r="H71" s="284"/>
      <c r="I71" s="1">
        <v>64</v>
      </c>
      <c r="J71" s="7">
        <v>3060590</v>
      </c>
      <c r="K71" s="7"/>
    </row>
    <row r="72" spans="1:11" ht="12.75">
      <c r="A72" s="282" t="s">
        <v>143</v>
      </c>
      <c r="B72" s="283"/>
      <c r="C72" s="283"/>
      <c r="D72" s="283"/>
      <c r="E72" s="283"/>
      <c r="F72" s="283"/>
      <c r="G72" s="283"/>
      <c r="H72" s="284"/>
      <c r="I72" s="1">
        <v>65</v>
      </c>
      <c r="J72" s="53">
        <f>J73+J74-J75+J76+J77</f>
        <v>0</v>
      </c>
      <c r="K72" s="53">
        <f>K73+K74-K75+K76+K77</f>
        <v>819826</v>
      </c>
    </row>
    <row r="73" spans="1:11" ht="12.75">
      <c r="A73" s="282" t="s">
        <v>144</v>
      </c>
      <c r="B73" s="283"/>
      <c r="C73" s="283"/>
      <c r="D73" s="283"/>
      <c r="E73" s="283"/>
      <c r="F73" s="283"/>
      <c r="G73" s="283"/>
      <c r="H73" s="284"/>
      <c r="I73" s="1">
        <v>66</v>
      </c>
      <c r="J73" s="7"/>
      <c r="K73" s="7">
        <v>785000</v>
      </c>
    </row>
    <row r="74" spans="1:11" ht="12.75">
      <c r="A74" s="282" t="s">
        <v>145</v>
      </c>
      <c r="B74" s="283"/>
      <c r="C74" s="283"/>
      <c r="D74" s="283"/>
      <c r="E74" s="283"/>
      <c r="F74" s="283"/>
      <c r="G74" s="283"/>
      <c r="H74" s="284"/>
      <c r="I74" s="1">
        <v>67</v>
      </c>
      <c r="J74" s="7"/>
      <c r="K74" s="7"/>
    </row>
    <row r="75" spans="1:11" ht="12.75">
      <c r="A75" s="282" t="s">
        <v>133</v>
      </c>
      <c r="B75" s="283"/>
      <c r="C75" s="283"/>
      <c r="D75" s="283"/>
      <c r="E75" s="283"/>
      <c r="F75" s="283"/>
      <c r="G75" s="283"/>
      <c r="H75" s="284"/>
      <c r="I75" s="1">
        <v>68</v>
      </c>
      <c r="J75" s="7"/>
      <c r="K75" s="7"/>
    </row>
    <row r="76" spans="1:11" ht="12.75">
      <c r="A76" s="282" t="s">
        <v>134</v>
      </c>
      <c r="B76" s="283"/>
      <c r="C76" s="283"/>
      <c r="D76" s="283"/>
      <c r="E76" s="283"/>
      <c r="F76" s="283"/>
      <c r="G76" s="283"/>
      <c r="H76" s="284"/>
      <c r="I76" s="1">
        <v>69</v>
      </c>
      <c r="J76" s="7"/>
      <c r="K76" s="7">
        <v>34826</v>
      </c>
    </row>
    <row r="77" spans="1:11" ht="12.75">
      <c r="A77" s="282" t="s">
        <v>135</v>
      </c>
      <c r="B77" s="283"/>
      <c r="C77" s="283"/>
      <c r="D77" s="283"/>
      <c r="E77" s="283"/>
      <c r="F77" s="283"/>
      <c r="G77" s="283"/>
      <c r="H77" s="284"/>
      <c r="I77" s="1">
        <v>70</v>
      </c>
      <c r="J77" s="7"/>
      <c r="K77" s="7"/>
    </row>
    <row r="78" spans="1:11" ht="12.75">
      <c r="A78" s="282" t="s">
        <v>136</v>
      </c>
      <c r="B78" s="283"/>
      <c r="C78" s="283"/>
      <c r="D78" s="283"/>
      <c r="E78" s="283"/>
      <c r="F78" s="283"/>
      <c r="G78" s="283"/>
      <c r="H78" s="284"/>
      <c r="I78" s="1">
        <v>71</v>
      </c>
      <c r="J78" s="7"/>
      <c r="K78" s="7"/>
    </row>
    <row r="79" spans="1:11" ht="12.75">
      <c r="A79" s="282" t="s">
        <v>238</v>
      </c>
      <c r="B79" s="283"/>
      <c r="C79" s="283"/>
      <c r="D79" s="283"/>
      <c r="E79" s="283"/>
      <c r="F79" s="283"/>
      <c r="G79" s="283"/>
      <c r="H79" s="284"/>
      <c r="I79" s="1">
        <v>72</v>
      </c>
      <c r="J79" s="53">
        <f>J80-J81</f>
        <v>-23515931</v>
      </c>
      <c r="K79" s="53">
        <f>K80-K81</f>
        <v>0</v>
      </c>
    </row>
    <row r="80" spans="1:11" ht="12.75">
      <c r="A80" s="293" t="s">
        <v>169</v>
      </c>
      <c r="B80" s="294"/>
      <c r="C80" s="294"/>
      <c r="D80" s="294"/>
      <c r="E80" s="294"/>
      <c r="F80" s="294"/>
      <c r="G80" s="294"/>
      <c r="H80" s="295"/>
      <c r="I80" s="1">
        <v>73</v>
      </c>
      <c r="J80" s="7"/>
      <c r="K80" s="7"/>
    </row>
    <row r="81" spans="1:11" ht="12.75">
      <c r="A81" s="293" t="s">
        <v>170</v>
      </c>
      <c r="B81" s="294"/>
      <c r="C81" s="294"/>
      <c r="D81" s="294"/>
      <c r="E81" s="294"/>
      <c r="F81" s="294"/>
      <c r="G81" s="294"/>
      <c r="H81" s="295"/>
      <c r="I81" s="1">
        <v>74</v>
      </c>
      <c r="J81" s="7">
        <v>23515931</v>
      </c>
      <c r="K81" s="7"/>
    </row>
    <row r="82" spans="1:11" ht="12.75">
      <c r="A82" s="282" t="s">
        <v>239</v>
      </c>
      <c r="B82" s="283"/>
      <c r="C82" s="283"/>
      <c r="D82" s="283"/>
      <c r="E82" s="283"/>
      <c r="F82" s="283"/>
      <c r="G82" s="283"/>
      <c r="H82" s="284"/>
      <c r="I82" s="1">
        <v>75</v>
      </c>
      <c r="J82" s="53">
        <f>J83-J84</f>
        <v>36155348</v>
      </c>
      <c r="K82" s="53">
        <f>K83-K84</f>
        <v>11149372</v>
      </c>
    </row>
    <row r="83" spans="1:11" ht="12.75">
      <c r="A83" s="293" t="s">
        <v>171</v>
      </c>
      <c r="B83" s="294"/>
      <c r="C83" s="294"/>
      <c r="D83" s="294"/>
      <c r="E83" s="294"/>
      <c r="F83" s="294"/>
      <c r="G83" s="294"/>
      <c r="H83" s="295"/>
      <c r="I83" s="1">
        <v>76</v>
      </c>
      <c r="J83" s="7">
        <v>36155348</v>
      </c>
      <c r="K83" s="7">
        <f>8575675+2270000+303697</f>
        <v>11149372</v>
      </c>
    </row>
    <row r="84" spans="1:11" ht="12.75">
      <c r="A84" s="293" t="s">
        <v>172</v>
      </c>
      <c r="B84" s="294"/>
      <c r="C84" s="294"/>
      <c r="D84" s="294"/>
      <c r="E84" s="294"/>
      <c r="F84" s="294"/>
      <c r="G84" s="294"/>
      <c r="H84" s="295"/>
      <c r="I84" s="1">
        <v>77</v>
      </c>
      <c r="J84" s="7"/>
      <c r="K84" s="7"/>
    </row>
    <row r="85" spans="1:11" ht="12.75">
      <c r="A85" s="282" t="s">
        <v>173</v>
      </c>
      <c r="B85" s="283"/>
      <c r="C85" s="283"/>
      <c r="D85" s="283"/>
      <c r="E85" s="283"/>
      <c r="F85" s="283"/>
      <c r="G85" s="283"/>
      <c r="H85" s="284"/>
      <c r="I85" s="1">
        <v>78</v>
      </c>
      <c r="J85" s="7"/>
      <c r="K85" s="7"/>
    </row>
    <row r="86" spans="1:11" ht="12.75">
      <c r="A86" s="285" t="s">
        <v>19</v>
      </c>
      <c r="B86" s="286"/>
      <c r="C86" s="286"/>
      <c r="D86" s="286"/>
      <c r="E86" s="286"/>
      <c r="F86" s="286"/>
      <c r="G86" s="286"/>
      <c r="H86" s="287"/>
      <c r="I86" s="1">
        <v>79</v>
      </c>
      <c r="J86" s="53">
        <f>SUM(J87:J89)</f>
        <v>11650614</v>
      </c>
      <c r="K86" s="53">
        <f>SUM(K87:K89)</f>
        <v>5943536</v>
      </c>
    </row>
    <row r="87" spans="1:11" ht="12.75">
      <c r="A87" s="282" t="s">
        <v>129</v>
      </c>
      <c r="B87" s="283"/>
      <c r="C87" s="283"/>
      <c r="D87" s="283"/>
      <c r="E87" s="283"/>
      <c r="F87" s="283"/>
      <c r="G87" s="283"/>
      <c r="H87" s="284"/>
      <c r="I87" s="1">
        <v>80</v>
      </c>
      <c r="J87" s="7">
        <v>7882935</v>
      </c>
      <c r="K87" s="7">
        <f>3829888-122331</f>
        <v>3707557</v>
      </c>
    </row>
    <row r="88" spans="1:11" ht="12.75">
      <c r="A88" s="282" t="s">
        <v>130</v>
      </c>
      <c r="B88" s="283"/>
      <c r="C88" s="283"/>
      <c r="D88" s="283"/>
      <c r="E88" s="283"/>
      <c r="F88" s="283"/>
      <c r="G88" s="283"/>
      <c r="H88" s="284"/>
      <c r="I88" s="1">
        <v>81</v>
      </c>
      <c r="J88" s="7"/>
      <c r="K88" s="7"/>
    </row>
    <row r="89" spans="1:11" ht="12.75">
      <c r="A89" s="282" t="s">
        <v>131</v>
      </c>
      <c r="B89" s="283"/>
      <c r="C89" s="283"/>
      <c r="D89" s="283"/>
      <c r="E89" s="283"/>
      <c r="F89" s="283"/>
      <c r="G89" s="283"/>
      <c r="H89" s="284"/>
      <c r="I89" s="1">
        <v>82</v>
      </c>
      <c r="J89" s="7">
        <v>3767679</v>
      </c>
      <c r="K89" s="7">
        <v>2235979</v>
      </c>
    </row>
    <row r="90" spans="1:11" ht="12.75">
      <c r="A90" s="285" t="s">
        <v>20</v>
      </c>
      <c r="B90" s="286"/>
      <c r="C90" s="286"/>
      <c r="D90" s="286"/>
      <c r="E90" s="286"/>
      <c r="F90" s="286"/>
      <c r="G90" s="286"/>
      <c r="H90" s="287"/>
      <c r="I90" s="1">
        <v>83</v>
      </c>
      <c r="J90" s="53">
        <f>SUM(J91:J99)</f>
        <v>27001923</v>
      </c>
      <c r="K90" s="53">
        <f>SUM(K91:K99)</f>
        <v>27001471</v>
      </c>
    </row>
    <row r="91" spans="1:11" ht="12.75">
      <c r="A91" s="282" t="s">
        <v>132</v>
      </c>
      <c r="B91" s="283"/>
      <c r="C91" s="283"/>
      <c r="D91" s="283"/>
      <c r="E91" s="283"/>
      <c r="F91" s="283"/>
      <c r="G91" s="283"/>
      <c r="H91" s="284"/>
      <c r="I91" s="1">
        <v>84</v>
      </c>
      <c r="J91" s="7"/>
      <c r="K91" s="7"/>
    </row>
    <row r="92" spans="1:11" ht="12.75">
      <c r="A92" s="282" t="s">
        <v>243</v>
      </c>
      <c r="B92" s="283"/>
      <c r="C92" s="283"/>
      <c r="D92" s="283"/>
      <c r="E92" s="283"/>
      <c r="F92" s="283"/>
      <c r="G92" s="283"/>
      <c r="H92" s="284"/>
      <c r="I92" s="1">
        <v>85</v>
      </c>
      <c r="J92" s="7"/>
      <c r="K92" s="7"/>
    </row>
    <row r="93" spans="1:11" ht="12.75">
      <c r="A93" s="282" t="s">
        <v>0</v>
      </c>
      <c r="B93" s="283"/>
      <c r="C93" s="283"/>
      <c r="D93" s="283"/>
      <c r="E93" s="283"/>
      <c r="F93" s="283"/>
      <c r="G93" s="283"/>
      <c r="H93" s="284"/>
      <c r="I93" s="1">
        <v>86</v>
      </c>
      <c r="J93" s="7">
        <v>27001923</v>
      </c>
      <c r="K93" s="7">
        <v>27001471</v>
      </c>
    </row>
    <row r="94" spans="1:11" ht="12.75">
      <c r="A94" s="282" t="s">
        <v>244</v>
      </c>
      <c r="B94" s="283"/>
      <c r="C94" s="283"/>
      <c r="D94" s="283"/>
      <c r="E94" s="283"/>
      <c r="F94" s="283"/>
      <c r="G94" s="283"/>
      <c r="H94" s="284"/>
      <c r="I94" s="1">
        <v>87</v>
      </c>
      <c r="J94" s="7"/>
      <c r="K94" s="7"/>
    </row>
    <row r="95" spans="1:11" ht="12.75">
      <c r="A95" s="282" t="s">
        <v>245</v>
      </c>
      <c r="B95" s="283"/>
      <c r="C95" s="283"/>
      <c r="D95" s="283"/>
      <c r="E95" s="283"/>
      <c r="F95" s="283"/>
      <c r="G95" s="283"/>
      <c r="H95" s="284"/>
      <c r="I95" s="1">
        <v>88</v>
      </c>
      <c r="J95" s="7"/>
      <c r="K95" s="7"/>
    </row>
    <row r="96" spans="1:11" ht="12.75">
      <c r="A96" s="282" t="s">
        <v>246</v>
      </c>
      <c r="B96" s="283"/>
      <c r="C96" s="283"/>
      <c r="D96" s="283"/>
      <c r="E96" s="283"/>
      <c r="F96" s="283"/>
      <c r="G96" s="283"/>
      <c r="H96" s="284"/>
      <c r="I96" s="1">
        <v>89</v>
      </c>
      <c r="J96" s="7"/>
      <c r="K96" s="7"/>
    </row>
    <row r="97" spans="1:11" ht="12.75">
      <c r="A97" s="282" t="s">
        <v>94</v>
      </c>
      <c r="B97" s="283"/>
      <c r="C97" s="283"/>
      <c r="D97" s="283"/>
      <c r="E97" s="283"/>
      <c r="F97" s="283"/>
      <c r="G97" s="283"/>
      <c r="H97" s="284"/>
      <c r="I97" s="1">
        <v>90</v>
      </c>
      <c r="J97" s="7"/>
      <c r="K97" s="7"/>
    </row>
    <row r="98" spans="1:11" ht="12.75">
      <c r="A98" s="282" t="s">
        <v>92</v>
      </c>
      <c r="B98" s="283"/>
      <c r="C98" s="283"/>
      <c r="D98" s="283"/>
      <c r="E98" s="283"/>
      <c r="F98" s="283"/>
      <c r="G98" s="283"/>
      <c r="H98" s="284"/>
      <c r="I98" s="1">
        <v>91</v>
      </c>
      <c r="J98" s="7"/>
      <c r="K98" s="7"/>
    </row>
    <row r="99" spans="1:11" ht="12.75">
      <c r="A99" s="282" t="s">
        <v>93</v>
      </c>
      <c r="B99" s="283"/>
      <c r="C99" s="283"/>
      <c r="D99" s="283"/>
      <c r="E99" s="283"/>
      <c r="F99" s="283"/>
      <c r="G99" s="283"/>
      <c r="H99" s="284"/>
      <c r="I99" s="1">
        <v>92</v>
      </c>
      <c r="J99" s="7"/>
      <c r="K99" s="7"/>
    </row>
    <row r="100" spans="1:11" ht="12.75">
      <c r="A100" s="285" t="s">
        <v>21</v>
      </c>
      <c r="B100" s="286"/>
      <c r="C100" s="286"/>
      <c r="D100" s="286"/>
      <c r="E100" s="286"/>
      <c r="F100" s="286"/>
      <c r="G100" s="286"/>
      <c r="H100" s="287"/>
      <c r="I100" s="1">
        <v>93</v>
      </c>
      <c r="J100" s="53">
        <f>SUM(J101:J112)</f>
        <v>27560695</v>
      </c>
      <c r="K100" s="53">
        <f>SUM(K101:K112)</f>
        <v>14646608</v>
      </c>
    </row>
    <row r="101" spans="1:11" ht="12.75">
      <c r="A101" s="282" t="s">
        <v>132</v>
      </c>
      <c r="B101" s="283"/>
      <c r="C101" s="283"/>
      <c r="D101" s="283"/>
      <c r="E101" s="283"/>
      <c r="F101" s="283"/>
      <c r="G101" s="283"/>
      <c r="H101" s="284"/>
      <c r="I101" s="1">
        <v>94</v>
      </c>
      <c r="J101" s="7">
        <v>4414355</v>
      </c>
      <c r="K101" s="7">
        <f>3584464-181366</f>
        <v>3403098</v>
      </c>
    </row>
    <row r="102" spans="1:11" ht="12.75">
      <c r="A102" s="282" t="s">
        <v>243</v>
      </c>
      <c r="B102" s="283"/>
      <c r="C102" s="283"/>
      <c r="D102" s="283"/>
      <c r="E102" s="283"/>
      <c r="F102" s="283"/>
      <c r="G102" s="283"/>
      <c r="H102" s="284"/>
      <c r="I102" s="1">
        <v>95</v>
      </c>
      <c r="J102" s="7"/>
      <c r="K102" s="7"/>
    </row>
    <row r="103" spans="1:11" ht="12.75">
      <c r="A103" s="282" t="s">
        <v>0</v>
      </c>
      <c r="B103" s="283"/>
      <c r="C103" s="283"/>
      <c r="D103" s="283"/>
      <c r="E103" s="283"/>
      <c r="F103" s="283"/>
      <c r="G103" s="283"/>
      <c r="H103" s="284"/>
      <c r="I103" s="1">
        <v>96</v>
      </c>
      <c r="J103" s="7">
        <v>5397140</v>
      </c>
      <c r="K103" s="7">
        <v>428764</v>
      </c>
    </row>
    <row r="104" spans="1:11" ht="12.75">
      <c r="A104" s="282" t="s">
        <v>244</v>
      </c>
      <c r="B104" s="283"/>
      <c r="C104" s="283"/>
      <c r="D104" s="283"/>
      <c r="E104" s="283"/>
      <c r="F104" s="283"/>
      <c r="G104" s="283"/>
      <c r="H104" s="284"/>
      <c r="I104" s="1">
        <v>97</v>
      </c>
      <c r="J104" s="7">
        <v>472331</v>
      </c>
      <c r="K104" s="7">
        <v>924670</v>
      </c>
    </row>
    <row r="105" spans="1:11" ht="12.75">
      <c r="A105" s="282" t="s">
        <v>245</v>
      </c>
      <c r="B105" s="283"/>
      <c r="C105" s="283"/>
      <c r="D105" s="283"/>
      <c r="E105" s="283"/>
      <c r="F105" s="283"/>
      <c r="G105" s="283"/>
      <c r="H105" s="284"/>
      <c r="I105" s="1">
        <v>98</v>
      </c>
      <c r="J105" s="7">
        <v>10854061</v>
      </c>
      <c r="K105" s="7">
        <f>4253223+56000</f>
        <v>4309223</v>
      </c>
    </row>
    <row r="106" spans="1:11" ht="12.75">
      <c r="A106" s="282" t="s">
        <v>246</v>
      </c>
      <c r="B106" s="283"/>
      <c r="C106" s="283"/>
      <c r="D106" s="283"/>
      <c r="E106" s="283"/>
      <c r="F106" s="283"/>
      <c r="G106" s="283"/>
      <c r="H106" s="284"/>
      <c r="I106" s="1">
        <v>99</v>
      </c>
      <c r="J106" s="7"/>
      <c r="K106" s="7"/>
    </row>
    <row r="107" spans="1:11" ht="12.75">
      <c r="A107" s="282" t="s">
        <v>94</v>
      </c>
      <c r="B107" s="283"/>
      <c r="C107" s="283"/>
      <c r="D107" s="283"/>
      <c r="E107" s="283"/>
      <c r="F107" s="283"/>
      <c r="G107" s="283"/>
      <c r="H107" s="284"/>
      <c r="I107" s="1">
        <v>100</v>
      </c>
      <c r="J107" s="7">
        <v>86512</v>
      </c>
      <c r="K107" s="7"/>
    </row>
    <row r="108" spans="1:11" ht="12.75">
      <c r="A108" s="282" t="s">
        <v>95</v>
      </c>
      <c r="B108" s="283"/>
      <c r="C108" s="283"/>
      <c r="D108" s="283"/>
      <c r="E108" s="283"/>
      <c r="F108" s="283"/>
      <c r="G108" s="283"/>
      <c r="H108" s="284"/>
      <c r="I108" s="1">
        <v>101</v>
      </c>
      <c r="J108" s="7">
        <v>3207688</v>
      </c>
      <c r="K108" s="7">
        <v>2827957</v>
      </c>
    </row>
    <row r="109" spans="1:11" ht="12.75">
      <c r="A109" s="282" t="s">
        <v>96</v>
      </c>
      <c r="B109" s="283"/>
      <c r="C109" s="283"/>
      <c r="D109" s="283"/>
      <c r="E109" s="283"/>
      <c r="F109" s="283"/>
      <c r="G109" s="283"/>
      <c r="H109" s="284"/>
      <c r="I109" s="1">
        <v>102</v>
      </c>
      <c r="J109" s="7">
        <v>3102010</v>
      </c>
      <c r="K109" s="7">
        <v>2710685</v>
      </c>
    </row>
    <row r="110" spans="1:11" ht="12.75">
      <c r="A110" s="282" t="s">
        <v>99</v>
      </c>
      <c r="B110" s="283"/>
      <c r="C110" s="283"/>
      <c r="D110" s="283"/>
      <c r="E110" s="283"/>
      <c r="F110" s="283"/>
      <c r="G110" s="283"/>
      <c r="H110" s="284"/>
      <c r="I110" s="1">
        <v>103</v>
      </c>
      <c r="J110" s="7"/>
      <c r="K110" s="7">
        <v>42211</v>
      </c>
    </row>
    <row r="111" spans="1:11" ht="12.75">
      <c r="A111" s="282" t="s">
        <v>97</v>
      </c>
      <c r="B111" s="283"/>
      <c r="C111" s="283"/>
      <c r="D111" s="283"/>
      <c r="E111" s="283"/>
      <c r="F111" s="283"/>
      <c r="G111" s="283"/>
      <c r="H111" s="284"/>
      <c r="I111" s="1">
        <v>104</v>
      </c>
      <c r="J111" s="7"/>
      <c r="K111" s="7"/>
    </row>
    <row r="112" spans="1:11" ht="12.75">
      <c r="A112" s="282" t="s">
        <v>98</v>
      </c>
      <c r="B112" s="283"/>
      <c r="C112" s="283"/>
      <c r="D112" s="283"/>
      <c r="E112" s="283"/>
      <c r="F112" s="283"/>
      <c r="G112" s="283"/>
      <c r="H112" s="284"/>
      <c r="I112" s="1">
        <v>105</v>
      </c>
      <c r="J112" s="7">
        <v>26598</v>
      </c>
      <c r="K112" s="7"/>
    </row>
    <row r="113" spans="1:11" ht="12.75">
      <c r="A113" s="285" t="s">
        <v>1</v>
      </c>
      <c r="B113" s="286"/>
      <c r="C113" s="286"/>
      <c r="D113" s="286"/>
      <c r="E113" s="286"/>
      <c r="F113" s="286"/>
      <c r="G113" s="286"/>
      <c r="H113" s="287"/>
      <c r="I113" s="1">
        <v>106</v>
      </c>
      <c r="J113" s="7">
        <v>452980</v>
      </c>
      <c r="K113" s="7">
        <v>1848278</v>
      </c>
    </row>
    <row r="114" spans="1:11" ht="12.75">
      <c r="A114" s="285" t="s">
        <v>25</v>
      </c>
      <c r="B114" s="286"/>
      <c r="C114" s="286"/>
      <c r="D114" s="286"/>
      <c r="E114" s="286"/>
      <c r="F114" s="286"/>
      <c r="G114" s="286"/>
      <c r="H114" s="287"/>
      <c r="I114" s="1">
        <v>107</v>
      </c>
      <c r="J114" s="53">
        <f>J69+J86+J90+J100+J113</f>
        <v>447844339</v>
      </c>
      <c r="K114" s="53">
        <f>K69+K86+K90+K100+K113</f>
        <v>426887211</v>
      </c>
    </row>
    <row r="115" spans="1:11" ht="12.75">
      <c r="A115" s="271" t="s">
        <v>57</v>
      </c>
      <c r="B115" s="272"/>
      <c r="C115" s="272"/>
      <c r="D115" s="272"/>
      <c r="E115" s="272"/>
      <c r="F115" s="272"/>
      <c r="G115" s="272"/>
      <c r="H115" s="273"/>
      <c r="I115" s="2">
        <v>108</v>
      </c>
      <c r="J115" s="128"/>
      <c r="K115" s="8"/>
    </row>
    <row r="116" spans="1:11" ht="12.75">
      <c r="A116" s="274" t="s">
        <v>310</v>
      </c>
      <c r="B116" s="275"/>
      <c r="C116" s="275"/>
      <c r="D116" s="275"/>
      <c r="E116" s="275"/>
      <c r="F116" s="275"/>
      <c r="G116" s="275"/>
      <c r="H116" s="275"/>
      <c r="I116" s="276"/>
      <c r="J116" s="276"/>
      <c r="K116" s="277"/>
    </row>
    <row r="117" spans="1:11" ht="12.75">
      <c r="A117" s="278" t="s">
        <v>186</v>
      </c>
      <c r="B117" s="279"/>
      <c r="C117" s="279"/>
      <c r="D117" s="279"/>
      <c r="E117" s="279"/>
      <c r="F117" s="279"/>
      <c r="G117" s="279"/>
      <c r="H117" s="279"/>
      <c r="I117" s="280"/>
      <c r="J117" s="280"/>
      <c r="K117" s="281"/>
    </row>
    <row r="118" spans="1:11" ht="12.75">
      <c r="A118" s="282" t="s">
        <v>8</v>
      </c>
      <c r="B118" s="283"/>
      <c r="C118" s="283"/>
      <c r="D118" s="283"/>
      <c r="E118" s="283"/>
      <c r="F118" s="283"/>
      <c r="G118" s="283"/>
      <c r="H118" s="284"/>
      <c r="I118" s="1">
        <v>109</v>
      </c>
      <c r="J118" s="153"/>
      <c r="K118" s="153"/>
    </row>
    <row r="119" spans="1:11" ht="12.75">
      <c r="A119" s="288" t="s">
        <v>9</v>
      </c>
      <c r="B119" s="289"/>
      <c r="C119" s="289"/>
      <c r="D119" s="289"/>
      <c r="E119" s="289"/>
      <c r="F119" s="289"/>
      <c r="G119" s="289"/>
      <c r="H119" s="290"/>
      <c r="I119" s="4">
        <v>110</v>
      </c>
      <c r="J119" s="8"/>
      <c r="K119" s="8"/>
    </row>
    <row r="120" spans="1:11" ht="12.75">
      <c r="A120" s="291" t="s">
        <v>311</v>
      </c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1:11" ht="12.75">
      <c r="A121" s="269"/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7:K67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52"/>
  <sheetViews>
    <sheetView view="pageBreakPreview" zoomScale="110" zoomScaleSheetLayoutView="110" workbookViewId="0" topLeftCell="A25">
      <selection activeCell="K25" sqref="K25"/>
    </sheetView>
  </sheetViews>
  <sheetFormatPr defaultColWidth="9.140625" defaultRowHeight="12.75"/>
  <cols>
    <col min="1" max="10" width="9.140625" style="52" customWidth="1"/>
    <col min="11" max="11" width="9.57421875" style="52" customWidth="1"/>
    <col min="12" max="16384" width="9.140625" style="52" customWidth="1"/>
  </cols>
  <sheetData>
    <row r="1" spans="1:11" ht="12.75" customHeight="1">
      <c r="A1" s="319" t="s">
        <v>164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2.75" customHeight="1">
      <c r="A2" s="320" t="s">
        <v>345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2.75">
      <c r="A3" s="316" t="s">
        <v>338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1" ht="33.75">
      <c r="A4" s="321" t="s">
        <v>59</v>
      </c>
      <c r="B4" s="321"/>
      <c r="C4" s="321"/>
      <c r="D4" s="321"/>
      <c r="E4" s="321"/>
      <c r="F4" s="321"/>
      <c r="G4" s="321"/>
      <c r="H4" s="321"/>
      <c r="I4" s="63" t="s">
        <v>279</v>
      </c>
      <c r="J4" s="64" t="s">
        <v>317</v>
      </c>
      <c r="K4" s="64" t="s">
        <v>318</v>
      </c>
    </row>
    <row r="5" spans="1:11" ht="12.75">
      <c r="A5" s="315">
        <v>1</v>
      </c>
      <c r="B5" s="315"/>
      <c r="C5" s="315"/>
      <c r="D5" s="315"/>
      <c r="E5" s="315"/>
      <c r="F5" s="315"/>
      <c r="G5" s="315"/>
      <c r="H5" s="315"/>
      <c r="I5" s="65">
        <v>2</v>
      </c>
      <c r="J5" s="66" t="s">
        <v>283</v>
      </c>
      <c r="K5" s="66" t="s">
        <v>284</v>
      </c>
    </row>
    <row r="6" spans="1:11" ht="12.75">
      <c r="A6" s="274" t="s">
        <v>156</v>
      </c>
      <c r="B6" s="275"/>
      <c r="C6" s="275"/>
      <c r="D6" s="275"/>
      <c r="E6" s="275"/>
      <c r="F6" s="275"/>
      <c r="G6" s="275"/>
      <c r="H6" s="275"/>
      <c r="I6" s="313"/>
      <c r="J6" s="313"/>
      <c r="K6" s="314"/>
    </row>
    <row r="7" spans="1:11" ht="12.75">
      <c r="A7" s="282" t="s">
        <v>40</v>
      </c>
      <c r="B7" s="283"/>
      <c r="C7" s="283"/>
      <c r="D7" s="283"/>
      <c r="E7" s="283"/>
      <c r="F7" s="283"/>
      <c r="G7" s="283"/>
      <c r="H7" s="283"/>
      <c r="I7" s="1">
        <v>1</v>
      </c>
      <c r="J7" s="7">
        <v>36155348</v>
      </c>
      <c r="K7" s="141">
        <v>11149372</v>
      </c>
    </row>
    <row r="8" spans="1:11" ht="12.75">
      <c r="A8" s="282" t="s">
        <v>41</v>
      </c>
      <c r="B8" s="283"/>
      <c r="C8" s="283"/>
      <c r="D8" s="283"/>
      <c r="E8" s="283"/>
      <c r="F8" s="283"/>
      <c r="G8" s="283"/>
      <c r="H8" s="283"/>
      <c r="I8" s="1">
        <v>2</v>
      </c>
      <c r="J8" s="7">
        <f>14025062-505220</f>
        <v>13519842</v>
      </c>
      <c r="K8" s="7">
        <v>6199330</v>
      </c>
    </row>
    <row r="9" spans="1:11" ht="12.75">
      <c r="A9" s="282" t="s">
        <v>42</v>
      </c>
      <c r="B9" s="283"/>
      <c r="C9" s="283"/>
      <c r="D9" s="283"/>
      <c r="E9" s="283"/>
      <c r="F9" s="283"/>
      <c r="G9" s="283"/>
      <c r="H9" s="283"/>
      <c r="I9" s="1">
        <v>3</v>
      </c>
      <c r="J9" s="7"/>
      <c r="K9" s="7">
        <f>1395299</f>
        <v>1395299</v>
      </c>
    </row>
    <row r="10" spans="1:11" ht="12.75">
      <c r="A10" s="282" t="s">
        <v>43</v>
      </c>
      <c r="B10" s="283"/>
      <c r="C10" s="283"/>
      <c r="D10" s="283"/>
      <c r="E10" s="283"/>
      <c r="F10" s="283"/>
      <c r="G10" s="283"/>
      <c r="H10" s="283"/>
      <c r="I10" s="1">
        <v>4</v>
      </c>
      <c r="J10" s="7">
        <v>6187962</v>
      </c>
      <c r="K10" s="7">
        <f>10322805+632</f>
        <v>10323437</v>
      </c>
    </row>
    <row r="11" spans="1:11" ht="12.75">
      <c r="A11" s="282" t="s">
        <v>44</v>
      </c>
      <c r="B11" s="283"/>
      <c r="C11" s="283"/>
      <c r="D11" s="283"/>
      <c r="E11" s="283"/>
      <c r="F11" s="283"/>
      <c r="G11" s="283"/>
      <c r="H11" s="283"/>
      <c r="I11" s="1">
        <v>5</v>
      </c>
      <c r="J11" s="7">
        <v>13765244</v>
      </c>
      <c r="K11" s="7">
        <v>1168811</v>
      </c>
    </row>
    <row r="12" spans="1:11" ht="12.75">
      <c r="A12" s="282" t="s">
        <v>51</v>
      </c>
      <c r="B12" s="283"/>
      <c r="C12" s="283"/>
      <c r="D12" s="283"/>
      <c r="E12" s="283"/>
      <c r="F12" s="283"/>
      <c r="G12" s="283"/>
      <c r="H12" s="283"/>
      <c r="I12" s="1">
        <v>6</v>
      </c>
      <c r="J12" s="7">
        <f>7256370+15481</f>
        <v>7271851</v>
      </c>
      <c r="K12" s="7">
        <f>865038+4888+7005+112327+47</f>
        <v>989305</v>
      </c>
    </row>
    <row r="13" spans="1:11" ht="12.75">
      <c r="A13" s="285" t="s">
        <v>157</v>
      </c>
      <c r="B13" s="286"/>
      <c r="C13" s="286"/>
      <c r="D13" s="286"/>
      <c r="E13" s="286"/>
      <c r="F13" s="286"/>
      <c r="G13" s="286"/>
      <c r="H13" s="286"/>
      <c r="I13" s="1">
        <v>7</v>
      </c>
      <c r="J13" s="53">
        <f>SUM(J7:J12)</f>
        <v>76900247</v>
      </c>
      <c r="K13" s="53">
        <f>SUM(K7:K12)</f>
        <v>31225554</v>
      </c>
    </row>
    <row r="14" spans="1:11" ht="12.75">
      <c r="A14" s="282" t="s">
        <v>52</v>
      </c>
      <c r="B14" s="283"/>
      <c r="C14" s="283"/>
      <c r="D14" s="283"/>
      <c r="E14" s="283"/>
      <c r="F14" s="283"/>
      <c r="G14" s="283"/>
      <c r="H14" s="283"/>
      <c r="I14" s="1">
        <v>8</v>
      </c>
      <c r="J14" s="7">
        <f>11556721-587730</f>
        <v>10968991</v>
      </c>
      <c r="K14" s="7">
        <f>1033224-452339+6484016+379731+391325-42211+26599+303697</f>
        <v>8124042</v>
      </c>
    </row>
    <row r="15" spans="1:11" ht="12.75">
      <c r="A15" s="282" t="s">
        <v>53</v>
      </c>
      <c r="B15" s="283"/>
      <c r="C15" s="283"/>
      <c r="D15" s="283"/>
      <c r="E15" s="283"/>
      <c r="F15" s="283"/>
      <c r="G15" s="283"/>
      <c r="H15" s="283"/>
      <c r="I15" s="1">
        <v>9</v>
      </c>
      <c r="J15" s="7"/>
      <c r="K15" s="7"/>
    </row>
    <row r="16" spans="1:11" ht="12.75">
      <c r="A16" s="282" t="s">
        <v>54</v>
      </c>
      <c r="B16" s="283"/>
      <c r="C16" s="283"/>
      <c r="D16" s="283"/>
      <c r="E16" s="283"/>
      <c r="F16" s="283"/>
      <c r="G16" s="283"/>
      <c r="H16" s="283"/>
      <c r="I16" s="1">
        <v>10</v>
      </c>
      <c r="J16" s="7"/>
      <c r="K16" s="7"/>
    </row>
    <row r="17" spans="1:11" ht="12.75">
      <c r="A17" s="282" t="s">
        <v>55</v>
      </c>
      <c r="B17" s="283"/>
      <c r="C17" s="283"/>
      <c r="D17" s="283"/>
      <c r="E17" s="283"/>
      <c r="F17" s="283"/>
      <c r="G17" s="283"/>
      <c r="H17" s="283"/>
      <c r="I17" s="1">
        <v>11</v>
      </c>
      <c r="J17" s="7">
        <v>662857</v>
      </c>
      <c r="K17" s="7">
        <f>5584747+6307652+8572527+2270000</f>
        <v>22734926</v>
      </c>
    </row>
    <row r="18" spans="1:11" ht="12.75">
      <c r="A18" s="285" t="s">
        <v>158</v>
      </c>
      <c r="B18" s="286"/>
      <c r="C18" s="286"/>
      <c r="D18" s="286"/>
      <c r="E18" s="286"/>
      <c r="F18" s="286"/>
      <c r="G18" s="286"/>
      <c r="H18" s="286"/>
      <c r="I18" s="1">
        <v>12</v>
      </c>
      <c r="J18" s="53">
        <f>SUM(J14:J17)</f>
        <v>11631848</v>
      </c>
      <c r="K18" s="53">
        <f>SUM(K14:K17)</f>
        <v>30858968</v>
      </c>
    </row>
    <row r="19" spans="1:11" ht="12.75">
      <c r="A19" s="285" t="s">
        <v>36</v>
      </c>
      <c r="B19" s="286"/>
      <c r="C19" s="286"/>
      <c r="D19" s="286"/>
      <c r="E19" s="286"/>
      <c r="F19" s="286"/>
      <c r="G19" s="286"/>
      <c r="H19" s="286"/>
      <c r="I19" s="1">
        <v>13</v>
      </c>
      <c r="J19" s="53">
        <f>IF(J13&gt;J18,J13-J18,0)</f>
        <v>65268399</v>
      </c>
      <c r="K19" s="53">
        <f>IF(K13&gt;K18,K13-K18,0)</f>
        <v>366586</v>
      </c>
    </row>
    <row r="20" spans="1:11" ht="12.75">
      <c r="A20" s="285" t="s">
        <v>37</v>
      </c>
      <c r="B20" s="286"/>
      <c r="C20" s="286"/>
      <c r="D20" s="286"/>
      <c r="E20" s="286"/>
      <c r="F20" s="286"/>
      <c r="G20" s="286"/>
      <c r="H20" s="286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74" t="s">
        <v>159</v>
      </c>
      <c r="B21" s="275"/>
      <c r="C21" s="275"/>
      <c r="D21" s="275"/>
      <c r="E21" s="275"/>
      <c r="F21" s="275"/>
      <c r="G21" s="275"/>
      <c r="H21" s="275"/>
      <c r="I21" s="313"/>
      <c r="J21" s="313"/>
      <c r="K21" s="314"/>
    </row>
    <row r="22" spans="1:11" ht="12.75">
      <c r="A22" s="282" t="s">
        <v>178</v>
      </c>
      <c r="B22" s="283"/>
      <c r="C22" s="283"/>
      <c r="D22" s="283"/>
      <c r="E22" s="283"/>
      <c r="F22" s="283"/>
      <c r="G22" s="283"/>
      <c r="H22" s="283"/>
      <c r="I22" s="1">
        <v>15</v>
      </c>
      <c r="J22" s="7">
        <f>2251916+14536846-13519841</f>
        <v>3268921</v>
      </c>
      <c r="K22" s="7"/>
    </row>
    <row r="23" spans="1:11" ht="12.75">
      <c r="A23" s="282" t="s">
        <v>179</v>
      </c>
      <c r="B23" s="283"/>
      <c r="C23" s="283"/>
      <c r="D23" s="283"/>
      <c r="E23" s="283"/>
      <c r="F23" s="283"/>
      <c r="G23" s="283"/>
      <c r="H23" s="283"/>
      <c r="I23" s="1">
        <v>16</v>
      </c>
      <c r="J23" s="7"/>
      <c r="K23" s="7"/>
    </row>
    <row r="24" spans="1:11" ht="12.75">
      <c r="A24" s="282" t="s">
        <v>180</v>
      </c>
      <c r="B24" s="283"/>
      <c r="C24" s="283"/>
      <c r="D24" s="283"/>
      <c r="E24" s="283"/>
      <c r="F24" s="283"/>
      <c r="G24" s="283"/>
      <c r="H24" s="283"/>
      <c r="I24" s="1">
        <v>17</v>
      </c>
      <c r="J24" s="7"/>
      <c r="K24" s="7"/>
    </row>
    <row r="25" spans="1:11" ht="12.75">
      <c r="A25" s="282" t="s">
        <v>181</v>
      </c>
      <c r="B25" s="283"/>
      <c r="C25" s="283"/>
      <c r="D25" s="283"/>
      <c r="E25" s="283"/>
      <c r="F25" s="283"/>
      <c r="G25" s="283"/>
      <c r="H25" s="283"/>
      <c r="I25" s="1">
        <v>18</v>
      </c>
      <c r="J25" s="7"/>
      <c r="K25" s="7"/>
    </row>
    <row r="26" spans="1:11" ht="12.75">
      <c r="A26" s="282" t="s">
        <v>182</v>
      </c>
      <c r="B26" s="283"/>
      <c r="C26" s="283"/>
      <c r="D26" s="283"/>
      <c r="E26" s="283"/>
      <c r="F26" s="283"/>
      <c r="G26" s="283"/>
      <c r="H26" s="283"/>
      <c r="I26" s="1">
        <v>19</v>
      </c>
      <c r="J26" s="7"/>
      <c r="K26" s="7"/>
    </row>
    <row r="27" spans="1:11" ht="12.75">
      <c r="A27" s="285" t="s">
        <v>168</v>
      </c>
      <c r="B27" s="286"/>
      <c r="C27" s="286"/>
      <c r="D27" s="286"/>
      <c r="E27" s="286"/>
      <c r="F27" s="286"/>
      <c r="G27" s="286"/>
      <c r="H27" s="286"/>
      <c r="I27" s="1">
        <v>20</v>
      </c>
      <c r="J27" s="53">
        <f>SUM(J22:J26)</f>
        <v>3268921</v>
      </c>
      <c r="K27" s="53">
        <f>SUM(K22:K26)</f>
        <v>0</v>
      </c>
    </row>
    <row r="28" spans="1:11" ht="12.75">
      <c r="A28" s="282" t="s">
        <v>115</v>
      </c>
      <c r="B28" s="283"/>
      <c r="C28" s="283"/>
      <c r="D28" s="283"/>
      <c r="E28" s="283"/>
      <c r="F28" s="283"/>
      <c r="G28" s="283"/>
      <c r="H28" s="283"/>
      <c r="I28" s="1">
        <v>21</v>
      </c>
      <c r="J28" s="7"/>
      <c r="K28" s="7">
        <v>552107</v>
      </c>
    </row>
    <row r="29" spans="1:11" ht="12.75">
      <c r="A29" s="282" t="s">
        <v>116</v>
      </c>
      <c r="B29" s="283"/>
      <c r="C29" s="283"/>
      <c r="D29" s="283"/>
      <c r="E29" s="283"/>
      <c r="F29" s="283"/>
      <c r="G29" s="283"/>
      <c r="H29" s="283"/>
      <c r="I29" s="1">
        <v>22</v>
      </c>
      <c r="J29" s="7">
        <f>38324000</f>
        <v>38324000</v>
      </c>
      <c r="K29" s="7"/>
    </row>
    <row r="30" spans="1:11" ht="12.75">
      <c r="A30" s="282" t="s">
        <v>16</v>
      </c>
      <c r="B30" s="283"/>
      <c r="C30" s="283"/>
      <c r="D30" s="283"/>
      <c r="E30" s="283"/>
      <c r="F30" s="283"/>
      <c r="G30" s="283"/>
      <c r="H30" s="283"/>
      <c r="I30" s="1">
        <v>23</v>
      </c>
      <c r="J30" s="7"/>
      <c r="K30" s="7"/>
    </row>
    <row r="31" spans="1:11" ht="12.75">
      <c r="A31" s="285" t="s">
        <v>5</v>
      </c>
      <c r="B31" s="286"/>
      <c r="C31" s="286"/>
      <c r="D31" s="286"/>
      <c r="E31" s="286"/>
      <c r="F31" s="286"/>
      <c r="G31" s="286"/>
      <c r="H31" s="286"/>
      <c r="I31" s="1">
        <v>24</v>
      </c>
      <c r="J31" s="53">
        <f>SUM(J28:J30)</f>
        <v>38324000</v>
      </c>
      <c r="K31" s="53">
        <f>SUM(K28:K30)</f>
        <v>552107</v>
      </c>
    </row>
    <row r="32" spans="1:11" ht="12.75">
      <c r="A32" s="285" t="s">
        <v>38</v>
      </c>
      <c r="B32" s="286"/>
      <c r="C32" s="286"/>
      <c r="D32" s="286"/>
      <c r="E32" s="286"/>
      <c r="F32" s="286"/>
      <c r="G32" s="286"/>
      <c r="H32" s="286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85" t="s">
        <v>39</v>
      </c>
      <c r="B33" s="286"/>
      <c r="C33" s="286"/>
      <c r="D33" s="286"/>
      <c r="E33" s="286"/>
      <c r="F33" s="286"/>
      <c r="G33" s="286"/>
      <c r="H33" s="286"/>
      <c r="I33" s="1">
        <v>26</v>
      </c>
      <c r="J33" s="53">
        <f>IF(J31&gt;J27,J31-J27,0)</f>
        <v>35055079</v>
      </c>
      <c r="K33" s="53">
        <f>IF(K31&gt;K27,K31-K27,0)</f>
        <v>552107</v>
      </c>
    </row>
    <row r="34" spans="1:11" ht="12.75">
      <c r="A34" s="274" t="s">
        <v>160</v>
      </c>
      <c r="B34" s="275"/>
      <c r="C34" s="275"/>
      <c r="D34" s="275"/>
      <c r="E34" s="275"/>
      <c r="F34" s="275"/>
      <c r="G34" s="275"/>
      <c r="H34" s="275"/>
      <c r="I34" s="313"/>
      <c r="J34" s="313"/>
      <c r="K34" s="314"/>
    </row>
    <row r="35" spans="1:11" ht="12.75">
      <c r="A35" s="282" t="s">
        <v>174</v>
      </c>
      <c r="B35" s="283"/>
      <c r="C35" s="283"/>
      <c r="D35" s="283"/>
      <c r="E35" s="283"/>
      <c r="F35" s="283"/>
      <c r="G35" s="283"/>
      <c r="H35" s="283"/>
      <c r="I35" s="1">
        <v>27</v>
      </c>
      <c r="J35" s="7"/>
      <c r="K35" s="7"/>
    </row>
    <row r="36" spans="1:11" ht="12.75">
      <c r="A36" s="282" t="s">
        <v>29</v>
      </c>
      <c r="B36" s="283"/>
      <c r="C36" s="283"/>
      <c r="D36" s="283"/>
      <c r="E36" s="283"/>
      <c r="F36" s="283"/>
      <c r="G36" s="283"/>
      <c r="H36" s="283"/>
      <c r="I36" s="1">
        <v>28</v>
      </c>
      <c r="J36" s="7">
        <f>3829176-1012354-5351</f>
        <v>2811471</v>
      </c>
      <c r="K36" s="7">
        <f>1294945+998871+908354</f>
        <v>3202170</v>
      </c>
    </row>
    <row r="37" spans="1:11" ht="12.75">
      <c r="A37" s="282" t="s">
        <v>30</v>
      </c>
      <c r="B37" s="283"/>
      <c r="C37" s="283"/>
      <c r="D37" s="283"/>
      <c r="E37" s="283"/>
      <c r="F37" s="283"/>
      <c r="G37" s="283"/>
      <c r="H37" s="283"/>
      <c r="I37" s="1">
        <v>29</v>
      </c>
      <c r="J37" s="7"/>
      <c r="K37" s="7">
        <v>1000000</v>
      </c>
    </row>
    <row r="38" spans="1:11" ht="12.75">
      <c r="A38" s="285" t="s">
        <v>68</v>
      </c>
      <c r="B38" s="286"/>
      <c r="C38" s="286"/>
      <c r="D38" s="286"/>
      <c r="E38" s="286"/>
      <c r="F38" s="286"/>
      <c r="G38" s="286"/>
      <c r="H38" s="286"/>
      <c r="I38" s="1">
        <v>30</v>
      </c>
      <c r="J38" s="53">
        <f>SUM(J35:J37)</f>
        <v>2811471</v>
      </c>
      <c r="K38" s="53">
        <f>SUM(K35:K37)</f>
        <v>4202170</v>
      </c>
    </row>
    <row r="39" spans="1:11" ht="12.75">
      <c r="A39" s="282" t="s">
        <v>31</v>
      </c>
      <c r="B39" s="283"/>
      <c r="C39" s="283"/>
      <c r="D39" s="283"/>
      <c r="E39" s="283"/>
      <c r="F39" s="283"/>
      <c r="G39" s="283"/>
      <c r="H39" s="283"/>
      <c r="I39" s="1">
        <v>31</v>
      </c>
      <c r="J39" s="7">
        <f>5155969+587731</f>
        <v>5743700</v>
      </c>
      <c r="K39" s="7">
        <f>64275+4909441</f>
        <v>4973716</v>
      </c>
    </row>
    <row r="40" spans="1:11" ht="12.75">
      <c r="A40" s="282" t="s">
        <v>32</v>
      </c>
      <c r="B40" s="283"/>
      <c r="C40" s="283"/>
      <c r="D40" s="283"/>
      <c r="E40" s="283"/>
      <c r="F40" s="283"/>
      <c r="G40" s="283"/>
      <c r="H40" s="283"/>
      <c r="I40" s="1">
        <v>32</v>
      </c>
      <c r="J40" s="7"/>
      <c r="K40" s="7"/>
    </row>
    <row r="41" spans="1:11" ht="12.75">
      <c r="A41" s="282" t="s">
        <v>33</v>
      </c>
      <c r="B41" s="283"/>
      <c r="C41" s="283"/>
      <c r="D41" s="283"/>
      <c r="E41" s="283"/>
      <c r="F41" s="283"/>
      <c r="G41" s="283"/>
      <c r="H41" s="283"/>
      <c r="I41" s="1">
        <v>33</v>
      </c>
      <c r="J41" s="7"/>
      <c r="K41" s="7"/>
    </row>
    <row r="42" spans="1:11" ht="12.75">
      <c r="A42" s="282" t="s">
        <v>34</v>
      </c>
      <c r="B42" s="283"/>
      <c r="C42" s="283"/>
      <c r="D42" s="283"/>
      <c r="E42" s="283"/>
      <c r="F42" s="283"/>
      <c r="G42" s="283"/>
      <c r="H42" s="283"/>
      <c r="I42" s="1">
        <v>34</v>
      </c>
      <c r="J42" s="7"/>
      <c r="K42" s="7"/>
    </row>
    <row r="43" spans="1:11" ht="12.75">
      <c r="A43" s="282" t="s">
        <v>35</v>
      </c>
      <c r="B43" s="283"/>
      <c r="C43" s="283"/>
      <c r="D43" s="283"/>
      <c r="E43" s="283"/>
      <c r="F43" s="283"/>
      <c r="G43" s="283"/>
      <c r="H43" s="283"/>
      <c r="I43" s="1">
        <v>35</v>
      </c>
      <c r="J43" s="7">
        <v>27063076</v>
      </c>
      <c r="K43" s="7"/>
    </row>
    <row r="44" spans="1:11" ht="12.75">
      <c r="A44" s="285" t="s">
        <v>69</v>
      </c>
      <c r="B44" s="286"/>
      <c r="C44" s="286"/>
      <c r="D44" s="286"/>
      <c r="E44" s="286"/>
      <c r="F44" s="286"/>
      <c r="G44" s="286"/>
      <c r="H44" s="286"/>
      <c r="I44" s="1">
        <v>36</v>
      </c>
      <c r="J44" s="53">
        <f>SUM(J39:J43)</f>
        <v>32806776</v>
      </c>
      <c r="K44" s="53">
        <f>SUM(K39:K43)</f>
        <v>4973716</v>
      </c>
    </row>
    <row r="45" spans="1:11" ht="12.75">
      <c r="A45" s="285" t="s">
        <v>17</v>
      </c>
      <c r="B45" s="286"/>
      <c r="C45" s="286"/>
      <c r="D45" s="286"/>
      <c r="E45" s="286"/>
      <c r="F45" s="286"/>
      <c r="G45" s="286"/>
      <c r="H45" s="286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85" t="s">
        <v>18</v>
      </c>
      <c r="B46" s="286"/>
      <c r="C46" s="286"/>
      <c r="D46" s="286"/>
      <c r="E46" s="286"/>
      <c r="F46" s="286"/>
      <c r="G46" s="286"/>
      <c r="H46" s="286"/>
      <c r="I46" s="1">
        <v>38</v>
      </c>
      <c r="J46" s="53">
        <f>IF(J44&gt;J38,J44-J38,0)</f>
        <v>29995305</v>
      </c>
      <c r="K46" s="53">
        <f>IF(K44&gt;K38,K44-K38,0)</f>
        <v>771546</v>
      </c>
    </row>
    <row r="47" spans="1:11" ht="12.75">
      <c r="A47" s="282" t="s">
        <v>70</v>
      </c>
      <c r="B47" s="283"/>
      <c r="C47" s="283"/>
      <c r="D47" s="283"/>
      <c r="E47" s="283"/>
      <c r="F47" s="283"/>
      <c r="G47" s="283"/>
      <c r="H47" s="283"/>
      <c r="I47" s="1">
        <v>39</v>
      </c>
      <c r="J47" s="53">
        <f>IF(J19-J20+J32-J33+J45-J46&gt;0,J19-J20+J32-J33+J45-J46,0)</f>
        <v>218015</v>
      </c>
      <c r="K47" s="53">
        <f>IF(K19-K20+K32-K33+K45-K46&gt;0,K19-K20+K32-K33+K45-K46,0)</f>
        <v>0</v>
      </c>
    </row>
    <row r="48" spans="1:11" ht="12.75">
      <c r="A48" s="282" t="s">
        <v>71</v>
      </c>
      <c r="B48" s="283"/>
      <c r="C48" s="283"/>
      <c r="D48" s="283"/>
      <c r="E48" s="283"/>
      <c r="F48" s="283"/>
      <c r="G48" s="283"/>
      <c r="H48" s="283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957067</v>
      </c>
    </row>
    <row r="49" spans="1:11" ht="12.75">
      <c r="A49" s="282" t="s">
        <v>161</v>
      </c>
      <c r="B49" s="283"/>
      <c r="C49" s="283"/>
      <c r="D49" s="283"/>
      <c r="E49" s="283"/>
      <c r="F49" s="283"/>
      <c r="G49" s="283"/>
      <c r="H49" s="283"/>
      <c r="I49" s="1">
        <v>41</v>
      </c>
      <c r="J49" s="7">
        <v>9395271</v>
      </c>
      <c r="K49" s="129">
        <v>9613286</v>
      </c>
    </row>
    <row r="50" spans="1:11" ht="12.75">
      <c r="A50" s="282" t="s">
        <v>175</v>
      </c>
      <c r="B50" s="283"/>
      <c r="C50" s="283"/>
      <c r="D50" s="283"/>
      <c r="E50" s="283"/>
      <c r="F50" s="283"/>
      <c r="G50" s="283"/>
      <c r="H50" s="283"/>
      <c r="I50" s="1">
        <v>42</v>
      </c>
      <c r="J50" s="7">
        <f>J47</f>
        <v>218015</v>
      </c>
      <c r="K50" s="7">
        <f>K47</f>
        <v>0</v>
      </c>
    </row>
    <row r="51" spans="1:11" ht="12.75">
      <c r="A51" s="282" t="s">
        <v>176</v>
      </c>
      <c r="B51" s="283"/>
      <c r="C51" s="283"/>
      <c r="D51" s="283"/>
      <c r="E51" s="283"/>
      <c r="F51" s="283"/>
      <c r="G51" s="283"/>
      <c r="H51" s="283"/>
      <c r="I51" s="1">
        <v>43</v>
      </c>
      <c r="J51" s="7"/>
      <c r="K51" s="7">
        <f>K48</f>
        <v>957067</v>
      </c>
    </row>
    <row r="52" spans="1:11" ht="12.75">
      <c r="A52" s="288" t="s">
        <v>177</v>
      </c>
      <c r="B52" s="289"/>
      <c r="C52" s="289"/>
      <c r="D52" s="289"/>
      <c r="E52" s="289"/>
      <c r="F52" s="289"/>
      <c r="G52" s="289"/>
      <c r="H52" s="289"/>
      <c r="I52" s="4">
        <v>44</v>
      </c>
      <c r="J52" s="60">
        <f>J49+J50-J51</f>
        <v>9613286</v>
      </c>
      <c r="K52" s="60">
        <f>K49+K50-K51</f>
        <v>8656219</v>
      </c>
    </row>
  </sheetData>
  <sheetProtection/>
  <protectedRanges>
    <protectedRange sqref="J7:J12" name="Range1"/>
    <protectedRange sqref="J14:J17" name="Range1_1"/>
    <protectedRange sqref="J28:J30 K29" name="Range1_2"/>
    <protectedRange sqref="J35:J37" name="Range1_3"/>
    <protectedRange sqref="J39:J43" name="Range1_4"/>
    <protectedRange sqref="J49" name="Range1_5"/>
  </protectedRanges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49:K51 J14:K17 J7:J12 J22:K26 K9:K12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K7:K8 J13:K13 J38:K38 J52:K52 J18:K20 J44:K48">
      <formula1>0</formula1>
    </dataValidation>
  </dataValidations>
  <printOptions/>
  <pageMargins left="0.75" right="0.22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J11" sqref="J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319" t="s">
        <v>197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2.75" customHeight="1">
      <c r="A2" s="323" t="s">
        <v>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>
      <c r="A3" s="322" t="s">
        <v>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33.75">
      <c r="A4" s="321" t="s">
        <v>59</v>
      </c>
      <c r="B4" s="321"/>
      <c r="C4" s="321"/>
      <c r="D4" s="321"/>
      <c r="E4" s="321"/>
      <c r="F4" s="321"/>
      <c r="G4" s="321"/>
      <c r="H4" s="321"/>
      <c r="I4" s="63" t="s">
        <v>279</v>
      </c>
      <c r="J4" s="64" t="s">
        <v>317</v>
      </c>
      <c r="K4" s="64" t="s">
        <v>318</v>
      </c>
    </row>
    <row r="5" spans="1:11" ht="12.75">
      <c r="A5" s="324">
        <v>1</v>
      </c>
      <c r="B5" s="324"/>
      <c r="C5" s="324"/>
      <c r="D5" s="324"/>
      <c r="E5" s="324"/>
      <c r="F5" s="324"/>
      <c r="G5" s="324"/>
      <c r="H5" s="324"/>
      <c r="I5" s="69">
        <v>2</v>
      </c>
      <c r="J5" s="70" t="s">
        <v>283</v>
      </c>
      <c r="K5" s="70" t="s">
        <v>284</v>
      </c>
    </row>
    <row r="6" spans="1:11" ht="12.75">
      <c r="A6" s="274" t="s">
        <v>156</v>
      </c>
      <c r="B6" s="275"/>
      <c r="C6" s="275"/>
      <c r="D6" s="275"/>
      <c r="E6" s="275"/>
      <c r="F6" s="275"/>
      <c r="G6" s="275"/>
      <c r="H6" s="275"/>
      <c r="I6" s="313"/>
      <c r="J6" s="313"/>
      <c r="K6" s="314"/>
    </row>
    <row r="7" spans="1:11" ht="12.75">
      <c r="A7" s="282" t="s">
        <v>199</v>
      </c>
      <c r="B7" s="283"/>
      <c r="C7" s="283"/>
      <c r="D7" s="283"/>
      <c r="E7" s="283"/>
      <c r="F7" s="283"/>
      <c r="G7" s="283"/>
      <c r="H7" s="283"/>
      <c r="I7" s="1">
        <v>1</v>
      </c>
      <c r="J7" s="162"/>
      <c r="K7" s="7"/>
    </row>
    <row r="8" spans="1:11" ht="12.75">
      <c r="A8" s="282" t="s">
        <v>119</v>
      </c>
      <c r="B8" s="283"/>
      <c r="C8" s="283"/>
      <c r="D8" s="283"/>
      <c r="E8" s="283"/>
      <c r="F8" s="283"/>
      <c r="G8" s="283"/>
      <c r="H8" s="283"/>
      <c r="I8" s="1">
        <v>2</v>
      </c>
      <c r="J8" s="162"/>
      <c r="K8" s="7"/>
    </row>
    <row r="9" spans="1:11" ht="12.75">
      <c r="A9" s="282" t="s">
        <v>120</v>
      </c>
      <c r="B9" s="283"/>
      <c r="C9" s="283"/>
      <c r="D9" s="283"/>
      <c r="E9" s="283"/>
      <c r="F9" s="283"/>
      <c r="G9" s="283"/>
      <c r="H9" s="283"/>
      <c r="I9" s="1">
        <v>3</v>
      </c>
      <c r="J9" s="162"/>
      <c r="K9" s="7"/>
    </row>
    <row r="10" spans="1:11" ht="12.75">
      <c r="A10" s="282" t="s">
        <v>121</v>
      </c>
      <c r="B10" s="283"/>
      <c r="C10" s="283"/>
      <c r="D10" s="283"/>
      <c r="E10" s="283"/>
      <c r="F10" s="283"/>
      <c r="G10" s="283"/>
      <c r="H10" s="283"/>
      <c r="I10" s="1">
        <v>4</v>
      </c>
      <c r="J10" s="162"/>
      <c r="K10" s="7"/>
    </row>
    <row r="11" spans="1:11" ht="12.75">
      <c r="A11" s="282" t="s">
        <v>122</v>
      </c>
      <c r="B11" s="283"/>
      <c r="C11" s="283"/>
      <c r="D11" s="283"/>
      <c r="E11" s="283"/>
      <c r="F11" s="283"/>
      <c r="G11" s="283"/>
      <c r="H11" s="283"/>
      <c r="I11" s="1">
        <v>5</v>
      </c>
      <c r="J11" s="162"/>
      <c r="K11" s="7">
        <f>SUM(J11:L11)</f>
        <v>0</v>
      </c>
    </row>
    <row r="12" spans="1:11" ht="12.75">
      <c r="A12" s="285" t="s">
        <v>198</v>
      </c>
      <c r="B12" s="286"/>
      <c r="C12" s="286"/>
      <c r="D12" s="286"/>
      <c r="E12" s="286"/>
      <c r="F12" s="286"/>
      <c r="G12" s="286"/>
      <c r="H12" s="286"/>
      <c r="I12" s="1">
        <v>6</v>
      </c>
      <c r="J12" s="165"/>
      <c r="K12" s="53">
        <f>SUM(K7:K11)</f>
        <v>0</v>
      </c>
    </row>
    <row r="13" spans="1:11" ht="12.75">
      <c r="A13" s="282" t="s">
        <v>123</v>
      </c>
      <c r="B13" s="283"/>
      <c r="C13" s="283"/>
      <c r="D13" s="283"/>
      <c r="E13" s="283"/>
      <c r="F13" s="283"/>
      <c r="G13" s="283"/>
      <c r="H13" s="283"/>
      <c r="I13" s="1">
        <v>7</v>
      </c>
      <c r="J13" s="162"/>
      <c r="K13" s="7"/>
    </row>
    <row r="14" spans="1:11" ht="12.75">
      <c r="A14" s="282" t="s">
        <v>124</v>
      </c>
      <c r="B14" s="283"/>
      <c r="C14" s="283"/>
      <c r="D14" s="283"/>
      <c r="E14" s="283"/>
      <c r="F14" s="283"/>
      <c r="G14" s="283"/>
      <c r="H14" s="283"/>
      <c r="I14" s="1">
        <v>8</v>
      </c>
      <c r="J14" s="5"/>
      <c r="K14" s="7"/>
    </row>
    <row r="15" spans="1:11" ht="12.75">
      <c r="A15" s="282" t="s">
        <v>125</v>
      </c>
      <c r="B15" s="283"/>
      <c r="C15" s="283"/>
      <c r="D15" s="283"/>
      <c r="E15" s="283"/>
      <c r="F15" s="283"/>
      <c r="G15" s="283"/>
      <c r="H15" s="283"/>
      <c r="I15" s="1">
        <v>9</v>
      </c>
      <c r="J15" s="163"/>
      <c r="K15" s="7"/>
    </row>
    <row r="16" spans="1:11" ht="12.75">
      <c r="A16" s="282" t="s">
        <v>126</v>
      </c>
      <c r="B16" s="283"/>
      <c r="C16" s="283"/>
      <c r="D16" s="283"/>
      <c r="E16" s="283"/>
      <c r="F16" s="283"/>
      <c r="G16" s="283"/>
      <c r="H16" s="283"/>
      <c r="I16" s="1">
        <v>10</v>
      </c>
      <c r="J16" s="163"/>
      <c r="K16" s="7"/>
    </row>
    <row r="17" spans="1:11" ht="12.75">
      <c r="A17" s="282" t="s">
        <v>127</v>
      </c>
      <c r="B17" s="283"/>
      <c r="C17" s="283"/>
      <c r="D17" s="283"/>
      <c r="E17" s="283"/>
      <c r="F17" s="283"/>
      <c r="G17" s="283"/>
      <c r="H17" s="283"/>
      <c r="I17" s="1">
        <v>11</v>
      </c>
      <c r="J17" s="163"/>
      <c r="K17" s="7"/>
    </row>
    <row r="18" spans="1:11" ht="12.75">
      <c r="A18" s="282" t="s">
        <v>128</v>
      </c>
      <c r="B18" s="283"/>
      <c r="C18" s="283"/>
      <c r="D18" s="283"/>
      <c r="E18" s="283"/>
      <c r="F18" s="283"/>
      <c r="G18" s="283"/>
      <c r="H18" s="283"/>
      <c r="I18" s="1">
        <v>12</v>
      </c>
      <c r="J18" s="163"/>
      <c r="K18" s="7">
        <f>SUM(J15:J19)</f>
        <v>0</v>
      </c>
    </row>
    <row r="19" spans="1:11" ht="12.75">
      <c r="A19" s="285" t="s">
        <v>47</v>
      </c>
      <c r="B19" s="286"/>
      <c r="C19" s="286"/>
      <c r="D19" s="286"/>
      <c r="E19" s="286"/>
      <c r="F19" s="286"/>
      <c r="G19" s="286"/>
      <c r="H19" s="286"/>
      <c r="I19" s="1">
        <v>13</v>
      </c>
      <c r="J19" s="164"/>
      <c r="K19" s="53">
        <f>SUM(K13:K18)</f>
        <v>0</v>
      </c>
    </row>
    <row r="20" spans="1:11" ht="12.75">
      <c r="A20" s="285" t="s">
        <v>108</v>
      </c>
      <c r="B20" s="325"/>
      <c r="C20" s="325"/>
      <c r="D20" s="325"/>
      <c r="E20" s="325"/>
      <c r="F20" s="325"/>
      <c r="G20" s="325"/>
      <c r="H20" s="326"/>
      <c r="I20" s="1">
        <v>14</v>
      </c>
      <c r="J20" s="164"/>
      <c r="K20" s="53"/>
    </row>
    <row r="21" spans="1:11" ht="12.75">
      <c r="A21" s="297" t="s">
        <v>109</v>
      </c>
      <c r="B21" s="327"/>
      <c r="C21" s="327"/>
      <c r="D21" s="327"/>
      <c r="E21" s="327"/>
      <c r="F21" s="327"/>
      <c r="G21" s="327"/>
      <c r="H21" s="328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 ht="12.75">
      <c r="A22" s="274" t="s">
        <v>159</v>
      </c>
      <c r="B22" s="275"/>
      <c r="C22" s="275"/>
      <c r="D22" s="275"/>
      <c r="E22" s="275"/>
      <c r="F22" s="275"/>
      <c r="G22" s="275"/>
      <c r="H22" s="275"/>
      <c r="I22" s="313"/>
      <c r="J22" s="313"/>
      <c r="K22" s="314"/>
    </row>
    <row r="23" spans="1:11" ht="12.75">
      <c r="A23" s="282" t="s">
        <v>165</v>
      </c>
      <c r="B23" s="283"/>
      <c r="C23" s="283"/>
      <c r="D23" s="283"/>
      <c r="E23" s="283"/>
      <c r="F23" s="283"/>
      <c r="G23" s="283"/>
      <c r="H23" s="283"/>
      <c r="I23" s="1">
        <v>16</v>
      </c>
      <c r="J23" s="5"/>
      <c r="K23" s="7"/>
    </row>
    <row r="24" spans="1:11" ht="12.75">
      <c r="A24" s="282" t="s">
        <v>166</v>
      </c>
      <c r="B24" s="283"/>
      <c r="C24" s="283"/>
      <c r="D24" s="283"/>
      <c r="E24" s="283"/>
      <c r="F24" s="283"/>
      <c r="G24" s="283"/>
      <c r="H24" s="283"/>
      <c r="I24" s="1">
        <v>17</v>
      </c>
      <c r="J24" s="162"/>
      <c r="K24" s="7"/>
    </row>
    <row r="25" spans="1:11" ht="12.75">
      <c r="A25" s="282" t="s">
        <v>319</v>
      </c>
      <c r="B25" s="283"/>
      <c r="C25" s="283"/>
      <c r="D25" s="283"/>
      <c r="E25" s="283"/>
      <c r="F25" s="283"/>
      <c r="G25" s="283"/>
      <c r="H25" s="283"/>
      <c r="I25" s="1">
        <v>18</v>
      </c>
      <c r="J25" s="162"/>
      <c r="K25" s="7"/>
    </row>
    <row r="26" spans="1:11" ht="12.75">
      <c r="A26" s="282" t="s">
        <v>320</v>
      </c>
      <c r="B26" s="283"/>
      <c r="C26" s="283"/>
      <c r="D26" s="283"/>
      <c r="E26" s="283"/>
      <c r="F26" s="283"/>
      <c r="G26" s="283"/>
      <c r="H26" s="283"/>
      <c r="I26" s="1">
        <v>19</v>
      </c>
      <c r="J26" s="162"/>
      <c r="K26" s="7"/>
    </row>
    <row r="27" spans="1:11" ht="12.75">
      <c r="A27" s="282" t="s">
        <v>167</v>
      </c>
      <c r="B27" s="283"/>
      <c r="C27" s="283"/>
      <c r="D27" s="283"/>
      <c r="E27" s="283"/>
      <c r="F27" s="283"/>
      <c r="G27" s="283"/>
      <c r="H27" s="283"/>
      <c r="I27" s="1">
        <v>20</v>
      </c>
      <c r="J27" s="5"/>
      <c r="K27" s="7"/>
    </row>
    <row r="28" spans="1:11" ht="12.75">
      <c r="A28" s="285" t="s">
        <v>114</v>
      </c>
      <c r="B28" s="286"/>
      <c r="C28" s="286"/>
      <c r="D28" s="286"/>
      <c r="E28" s="286"/>
      <c r="F28" s="286"/>
      <c r="G28" s="286"/>
      <c r="H28" s="286"/>
      <c r="I28" s="1">
        <v>21</v>
      </c>
      <c r="J28" s="61"/>
      <c r="K28" s="53">
        <f>SUM(K23:K27)</f>
        <v>0</v>
      </c>
    </row>
    <row r="29" spans="1:11" ht="12.75">
      <c r="A29" s="282" t="s">
        <v>2</v>
      </c>
      <c r="B29" s="283"/>
      <c r="C29" s="283"/>
      <c r="D29" s="283"/>
      <c r="E29" s="283"/>
      <c r="F29" s="283"/>
      <c r="G29" s="283"/>
      <c r="H29" s="283"/>
      <c r="I29" s="1">
        <v>22</v>
      </c>
      <c r="J29" s="5"/>
      <c r="K29" s="7"/>
    </row>
    <row r="30" spans="1:11" ht="12.75">
      <c r="A30" s="282" t="s">
        <v>3</v>
      </c>
      <c r="B30" s="283"/>
      <c r="C30" s="283"/>
      <c r="D30" s="283"/>
      <c r="E30" s="283"/>
      <c r="F30" s="283"/>
      <c r="G30" s="283"/>
      <c r="H30" s="283"/>
      <c r="I30" s="1">
        <v>23</v>
      </c>
      <c r="J30" s="5"/>
      <c r="K30" s="7"/>
    </row>
    <row r="31" spans="1:11" ht="12.75">
      <c r="A31" s="282" t="s">
        <v>4</v>
      </c>
      <c r="B31" s="283"/>
      <c r="C31" s="283"/>
      <c r="D31" s="283"/>
      <c r="E31" s="283"/>
      <c r="F31" s="283"/>
      <c r="G31" s="283"/>
      <c r="H31" s="283"/>
      <c r="I31" s="1">
        <v>24</v>
      </c>
      <c r="J31" s="5"/>
      <c r="K31" s="7"/>
    </row>
    <row r="32" spans="1:11" ht="12.75">
      <c r="A32" s="285" t="s">
        <v>48</v>
      </c>
      <c r="B32" s="286"/>
      <c r="C32" s="286"/>
      <c r="D32" s="286"/>
      <c r="E32" s="286"/>
      <c r="F32" s="286"/>
      <c r="G32" s="286"/>
      <c r="H32" s="286"/>
      <c r="I32" s="1">
        <v>25</v>
      </c>
      <c r="J32" s="61">
        <f>SUM(J29:J31)</f>
        <v>0</v>
      </c>
      <c r="K32" s="53">
        <f>SUM(K29:K31)</f>
        <v>0</v>
      </c>
    </row>
    <row r="33" spans="1:11" ht="12.75">
      <c r="A33" s="285" t="s">
        <v>110</v>
      </c>
      <c r="B33" s="286"/>
      <c r="C33" s="286"/>
      <c r="D33" s="286"/>
      <c r="E33" s="286"/>
      <c r="F33" s="286"/>
      <c r="G33" s="286"/>
      <c r="H33" s="286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 ht="12.75">
      <c r="A34" s="285" t="s">
        <v>111</v>
      </c>
      <c r="B34" s="286"/>
      <c r="C34" s="286"/>
      <c r="D34" s="286"/>
      <c r="E34" s="286"/>
      <c r="F34" s="286"/>
      <c r="G34" s="286"/>
      <c r="H34" s="286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 ht="12.75">
      <c r="A35" s="274" t="s">
        <v>160</v>
      </c>
      <c r="B35" s="275"/>
      <c r="C35" s="275"/>
      <c r="D35" s="275"/>
      <c r="E35" s="275"/>
      <c r="F35" s="275"/>
      <c r="G35" s="275"/>
      <c r="H35" s="275"/>
      <c r="I35" s="313">
        <v>0</v>
      </c>
      <c r="J35" s="313"/>
      <c r="K35" s="314"/>
    </row>
    <row r="36" spans="1:11" ht="12.75">
      <c r="A36" s="282" t="s">
        <v>174</v>
      </c>
      <c r="B36" s="283"/>
      <c r="C36" s="283"/>
      <c r="D36" s="283"/>
      <c r="E36" s="283"/>
      <c r="F36" s="283"/>
      <c r="G36" s="283"/>
      <c r="H36" s="283"/>
      <c r="I36" s="1">
        <v>28</v>
      </c>
      <c r="J36" s="5"/>
      <c r="K36" s="7"/>
    </row>
    <row r="37" spans="1:11" ht="12.75">
      <c r="A37" s="282" t="s">
        <v>29</v>
      </c>
      <c r="B37" s="283"/>
      <c r="C37" s="283"/>
      <c r="D37" s="283"/>
      <c r="E37" s="283"/>
      <c r="F37" s="283"/>
      <c r="G37" s="283"/>
      <c r="H37" s="283"/>
      <c r="I37" s="1">
        <v>29</v>
      </c>
      <c r="J37" s="5"/>
      <c r="K37" s="7"/>
    </row>
    <row r="38" spans="1:11" ht="12.75">
      <c r="A38" s="282" t="s">
        <v>30</v>
      </c>
      <c r="B38" s="283"/>
      <c r="C38" s="283"/>
      <c r="D38" s="283"/>
      <c r="E38" s="283"/>
      <c r="F38" s="283"/>
      <c r="G38" s="283"/>
      <c r="H38" s="283"/>
      <c r="I38" s="1">
        <v>30</v>
      </c>
      <c r="J38" s="5"/>
      <c r="K38" s="7"/>
    </row>
    <row r="39" spans="1:11" ht="12.75">
      <c r="A39" s="285" t="s">
        <v>49</v>
      </c>
      <c r="B39" s="286"/>
      <c r="C39" s="286"/>
      <c r="D39" s="286"/>
      <c r="E39" s="286"/>
      <c r="F39" s="286"/>
      <c r="G39" s="286"/>
      <c r="H39" s="286"/>
      <c r="I39" s="1">
        <v>31</v>
      </c>
      <c r="J39" s="61">
        <f>SUM(J36:J38)</f>
        <v>0</v>
      </c>
      <c r="K39" s="53">
        <f>SUM(K36:K38)</f>
        <v>0</v>
      </c>
    </row>
    <row r="40" spans="1:11" ht="12.75">
      <c r="A40" s="282" t="s">
        <v>31</v>
      </c>
      <c r="B40" s="283"/>
      <c r="C40" s="283"/>
      <c r="D40" s="283"/>
      <c r="E40" s="283"/>
      <c r="F40" s="283"/>
      <c r="G40" s="283"/>
      <c r="H40" s="283"/>
      <c r="I40" s="1">
        <v>32</v>
      </c>
      <c r="J40" s="5"/>
      <c r="K40" s="7"/>
    </row>
    <row r="41" spans="1:11" ht="12.75">
      <c r="A41" s="282" t="s">
        <v>32</v>
      </c>
      <c r="B41" s="283"/>
      <c r="C41" s="283"/>
      <c r="D41" s="283"/>
      <c r="E41" s="283"/>
      <c r="F41" s="283"/>
      <c r="G41" s="283"/>
      <c r="H41" s="283"/>
      <c r="I41" s="1">
        <v>33</v>
      </c>
      <c r="J41" s="5"/>
      <c r="K41" s="7"/>
    </row>
    <row r="42" spans="1:11" ht="12.75">
      <c r="A42" s="282" t="s">
        <v>33</v>
      </c>
      <c r="B42" s="283"/>
      <c r="C42" s="283"/>
      <c r="D42" s="283"/>
      <c r="E42" s="283"/>
      <c r="F42" s="283"/>
      <c r="G42" s="283"/>
      <c r="H42" s="283"/>
      <c r="I42" s="1">
        <v>34</v>
      </c>
      <c r="J42" s="5"/>
      <c r="K42" s="7"/>
    </row>
    <row r="43" spans="1:11" ht="12.75">
      <c r="A43" s="282" t="s">
        <v>34</v>
      </c>
      <c r="B43" s="283"/>
      <c r="C43" s="283"/>
      <c r="D43" s="283"/>
      <c r="E43" s="283"/>
      <c r="F43" s="283"/>
      <c r="G43" s="283"/>
      <c r="H43" s="283"/>
      <c r="I43" s="1">
        <v>35</v>
      </c>
      <c r="J43" s="5"/>
      <c r="K43" s="7"/>
    </row>
    <row r="44" spans="1:11" ht="12.75">
      <c r="A44" s="282" t="s">
        <v>35</v>
      </c>
      <c r="B44" s="283"/>
      <c r="C44" s="283"/>
      <c r="D44" s="283"/>
      <c r="E44" s="283"/>
      <c r="F44" s="283"/>
      <c r="G44" s="283"/>
      <c r="H44" s="283"/>
      <c r="I44" s="1">
        <v>36</v>
      </c>
      <c r="J44" s="5"/>
      <c r="K44" s="7"/>
    </row>
    <row r="45" spans="1:11" ht="12.75">
      <c r="A45" s="285" t="s">
        <v>148</v>
      </c>
      <c r="B45" s="286"/>
      <c r="C45" s="286"/>
      <c r="D45" s="286"/>
      <c r="E45" s="286"/>
      <c r="F45" s="286"/>
      <c r="G45" s="286"/>
      <c r="H45" s="286"/>
      <c r="I45" s="1">
        <v>37</v>
      </c>
      <c r="J45" s="61">
        <f>SUM(J40:J44)</f>
        <v>0</v>
      </c>
      <c r="K45" s="53">
        <f>SUM(K40:K44)</f>
        <v>0</v>
      </c>
    </row>
    <row r="46" spans="1:11" ht="12.75">
      <c r="A46" s="285" t="s">
        <v>162</v>
      </c>
      <c r="B46" s="286"/>
      <c r="C46" s="286"/>
      <c r="D46" s="286"/>
      <c r="E46" s="286"/>
      <c r="F46" s="286"/>
      <c r="G46" s="286"/>
      <c r="H46" s="286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 ht="12.75">
      <c r="A47" s="285" t="s">
        <v>163</v>
      </c>
      <c r="B47" s="286"/>
      <c r="C47" s="286"/>
      <c r="D47" s="286"/>
      <c r="E47" s="286"/>
      <c r="F47" s="286"/>
      <c r="G47" s="286"/>
      <c r="H47" s="286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 ht="12.75">
      <c r="A48" s="285" t="s">
        <v>149</v>
      </c>
      <c r="B48" s="286"/>
      <c r="C48" s="286"/>
      <c r="D48" s="286"/>
      <c r="E48" s="286"/>
      <c r="F48" s="286"/>
      <c r="G48" s="286"/>
      <c r="H48" s="286"/>
      <c r="I48" s="1">
        <v>40</v>
      </c>
      <c r="J48" s="61">
        <f>IF(J20-J21+J33-J34+J46-J47&gt;0,J20-J21+J33-J34+J46-J47,0)</f>
        <v>0</v>
      </c>
      <c r="K48" s="61">
        <f>IF(K20-K21+K33-K34+K46-K47&gt;0,K20-K21+K33-K34+K46-K47,0)</f>
        <v>0</v>
      </c>
    </row>
    <row r="49" spans="1:11" ht="12.75">
      <c r="A49" s="285" t="s">
        <v>15</v>
      </c>
      <c r="B49" s="286"/>
      <c r="C49" s="286"/>
      <c r="D49" s="286"/>
      <c r="E49" s="286"/>
      <c r="F49" s="286"/>
      <c r="G49" s="286"/>
      <c r="H49" s="286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85" t="s">
        <v>161</v>
      </c>
      <c r="B50" s="286"/>
      <c r="C50" s="286"/>
      <c r="D50" s="286"/>
      <c r="E50" s="286"/>
      <c r="F50" s="286"/>
      <c r="G50" s="286"/>
      <c r="H50" s="286"/>
      <c r="I50" s="1">
        <v>42</v>
      </c>
      <c r="J50" s="5"/>
      <c r="K50" s="7"/>
    </row>
    <row r="51" spans="1:11" ht="12.75">
      <c r="A51" s="285" t="s">
        <v>175</v>
      </c>
      <c r="B51" s="286"/>
      <c r="C51" s="286"/>
      <c r="D51" s="286"/>
      <c r="E51" s="286"/>
      <c r="F51" s="286"/>
      <c r="G51" s="286"/>
      <c r="H51" s="286"/>
      <c r="I51" s="1">
        <v>43</v>
      </c>
      <c r="J51" s="5"/>
      <c r="K51" s="7"/>
    </row>
    <row r="52" spans="1:11" ht="12.75">
      <c r="A52" s="285" t="s">
        <v>176</v>
      </c>
      <c r="B52" s="286"/>
      <c r="C52" s="286"/>
      <c r="D52" s="286"/>
      <c r="E52" s="286"/>
      <c r="F52" s="286"/>
      <c r="G52" s="286"/>
      <c r="H52" s="286"/>
      <c r="I52" s="1">
        <v>44</v>
      </c>
      <c r="J52" s="5"/>
      <c r="K52" s="7"/>
    </row>
    <row r="53" spans="1:11" ht="12.75">
      <c r="A53" s="297" t="s">
        <v>177</v>
      </c>
      <c r="B53" s="298"/>
      <c r="C53" s="298"/>
      <c r="D53" s="298"/>
      <c r="E53" s="298"/>
      <c r="F53" s="298"/>
      <c r="G53" s="298"/>
      <c r="H53" s="298"/>
      <c r="I53" s="4">
        <v>45</v>
      </c>
      <c r="J53" s="62">
        <f>J50+J51-J52</f>
        <v>0</v>
      </c>
      <c r="K53" s="60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3" sqref="A3:H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0" width="9.140625" style="73" customWidth="1"/>
    <col min="11" max="11" width="9.57421875" style="73" bestFit="1" customWidth="1"/>
    <col min="12" max="16384" width="9.140625" style="73" customWidth="1"/>
  </cols>
  <sheetData>
    <row r="1" spans="1:12" ht="12.75">
      <c r="A1" s="335" t="s">
        <v>281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  <c r="L1" s="72"/>
    </row>
    <row r="2" spans="1:12" ht="15.75">
      <c r="A2" s="42"/>
      <c r="B2" s="71"/>
      <c r="C2" s="346" t="s">
        <v>282</v>
      </c>
      <c r="D2" s="346"/>
      <c r="E2" s="74">
        <v>40544</v>
      </c>
      <c r="F2" s="43" t="s">
        <v>250</v>
      </c>
      <c r="G2" s="347">
        <v>40908</v>
      </c>
      <c r="H2" s="348"/>
      <c r="I2" s="71"/>
      <c r="J2" s="71"/>
      <c r="K2" s="71"/>
      <c r="L2" s="75"/>
    </row>
    <row r="3" spans="1:11" ht="23.25">
      <c r="A3" s="349" t="s">
        <v>59</v>
      </c>
      <c r="B3" s="349"/>
      <c r="C3" s="349"/>
      <c r="D3" s="349"/>
      <c r="E3" s="349"/>
      <c r="F3" s="349"/>
      <c r="G3" s="349"/>
      <c r="H3" s="349"/>
      <c r="I3" s="78" t="s">
        <v>305</v>
      </c>
      <c r="J3" s="79" t="s">
        <v>150</v>
      </c>
      <c r="K3" s="79" t="s">
        <v>151</v>
      </c>
    </row>
    <row r="4" spans="1:11" ht="12.75">
      <c r="A4" s="350">
        <v>1</v>
      </c>
      <c r="B4" s="350"/>
      <c r="C4" s="350"/>
      <c r="D4" s="350"/>
      <c r="E4" s="350"/>
      <c r="F4" s="350"/>
      <c r="G4" s="350"/>
      <c r="H4" s="350"/>
      <c r="I4" s="81">
        <v>2</v>
      </c>
      <c r="J4" s="80" t="s">
        <v>283</v>
      </c>
      <c r="K4" s="80" t="s">
        <v>284</v>
      </c>
    </row>
    <row r="5" spans="1:11" ht="12.75">
      <c r="A5" s="338" t="s">
        <v>285</v>
      </c>
      <c r="B5" s="339"/>
      <c r="C5" s="339"/>
      <c r="D5" s="339"/>
      <c r="E5" s="339"/>
      <c r="F5" s="339"/>
      <c r="G5" s="339"/>
      <c r="H5" s="339"/>
      <c r="I5" s="44">
        <v>1</v>
      </c>
      <c r="J5" s="45">
        <v>365478120</v>
      </c>
      <c r="K5" s="45">
        <v>365478120</v>
      </c>
    </row>
    <row r="6" spans="1:11" ht="12.75">
      <c r="A6" s="338" t="s">
        <v>286</v>
      </c>
      <c r="B6" s="339"/>
      <c r="C6" s="339"/>
      <c r="D6" s="339"/>
      <c r="E6" s="339"/>
      <c r="F6" s="339"/>
      <c r="G6" s="339"/>
      <c r="H6" s="339"/>
      <c r="I6" s="44">
        <v>2</v>
      </c>
      <c r="J6" s="46">
        <v>3060590</v>
      </c>
      <c r="K6" s="46"/>
    </row>
    <row r="7" spans="1:11" ht="12.75">
      <c r="A7" s="338" t="s">
        <v>287</v>
      </c>
      <c r="B7" s="339"/>
      <c r="C7" s="339"/>
      <c r="D7" s="339"/>
      <c r="E7" s="339"/>
      <c r="F7" s="339"/>
      <c r="G7" s="339"/>
      <c r="H7" s="339"/>
      <c r="I7" s="44">
        <v>3</v>
      </c>
      <c r="J7" s="46"/>
      <c r="K7" s="46">
        <v>819827</v>
      </c>
    </row>
    <row r="8" spans="1:11" ht="12.75">
      <c r="A8" s="338" t="s">
        <v>288</v>
      </c>
      <c r="B8" s="339"/>
      <c r="C8" s="339"/>
      <c r="D8" s="339"/>
      <c r="E8" s="339"/>
      <c r="F8" s="339"/>
      <c r="G8" s="339"/>
      <c r="H8" s="339"/>
      <c r="I8" s="44">
        <v>4</v>
      </c>
      <c r="J8" s="46">
        <v>-23515931</v>
      </c>
      <c r="K8" s="46"/>
    </row>
    <row r="9" spans="1:11" ht="12.75">
      <c r="A9" s="338" t="s">
        <v>289</v>
      </c>
      <c r="B9" s="339"/>
      <c r="C9" s="339"/>
      <c r="D9" s="339"/>
      <c r="E9" s="339"/>
      <c r="F9" s="339"/>
      <c r="G9" s="339"/>
      <c r="H9" s="339"/>
      <c r="I9" s="44">
        <v>5</v>
      </c>
      <c r="J9" s="46">
        <v>36155348</v>
      </c>
      <c r="K9" s="46">
        <v>11149372</v>
      </c>
    </row>
    <row r="10" spans="1:11" ht="12.75">
      <c r="A10" s="338" t="s">
        <v>290</v>
      </c>
      <c r="B10" s="339"/>
      <c r="C10" s="339"/>
      <c r="D10" s="339"/>
      <c r="E10" s="339"/>
      <c r="F10" s="339"/>
      <c r="G10" s="339"/>
      <c r="H10" s="339"/>
      <c r="I10" s="44">
        <v>6</v>
      </c>
      <c r="J10" s="46"/>
      <c r="K10" s="46"/>
    </row>
    <row r="11" spans="1:11" ht="12.75">
      <c r="A11" s="338" t="s">
        <v>291</v>
      </c>
      <c r="B11" s="339"/>
      <c r="C11" s="339"/>
      <c r="D11" s="339"/>
      <c r="E11" s="339"/>
      <c r="F11" s="339"/>
      <c r="G11" s="339"/>
      <c r="H11" s="339"/>
      <c r="I11" s="44">
        <v>7</v>
      </c>
      <c r="J11" s="46"/>
      <c r="K11" s="46"/>
    </row>
    <row r="12" spans="1:11" ht="12.75">
      <c r="A12" s="338" t="s">
        <v>292</v>
      </c>
      <c r="B12" s="339"/>
      <c r="C12" s="339"/>
      <c r="D12" s="339"/>
      <c r="E12" s="339"/>
      <c r="F12" s="339"/>
      <c r="G12" s="339"/>
      <c r="H12" s="339"/>
      <c r="I12" s="44">
        <v>8</v>
      </c>
      <c r="J12" s="46"/>
      <c r="K12" s="46"/>
    </row>
    <row r="13" spans="1:11" ht="12.75">
      <c r="A13" s="338" t="s">
        <v>293</v>
      </c>
      <c r="B13" s="339"/>
      <c r="C13" s="339"/>
      <c r="D13" s="339"/>
      <c r="E13" s="339"/>
      <c r="F13" s="339"/>
      <c r="G13" s="339"/>
      <c r="H13" s="339"/>
      <c r="I13" s="44">
        <v>9</v>
      </c>
      <c r="J13" s="46"/>
      <c r="K13" s="46"/>
    </row>
    <row r="14" spans="1:11" ht="12.75">
      <c r="A14" s="340" t="s">
        <v>294</v>
      </c>
      <c r="B14" s="341"/>
      <c r="C14" s="341"/>
      <c r="D14" s="341"/>
      <c r="E14" s="341"/>
      <c r="F14" s="341"/>
      <c r="G14" s="341"/>
      <c r="H14" s="341"/>
      <c r="I14" s="44">
        <v>10</v>
      </c>
      <c r="J14" s="76">
        <f>SUM(J5:J13)</f>
        <v>381178127</v>
      </c>
      <c r="K14" s="76">
        <f>SUM(K5:K13)</f>
        <v>377447319</v>
      </c>
    </row>
    <row r="15" spans="1:11" ht="12.75">
      <c r="A15" s="338" t="s">
        <v>295</v>
      </c>
      <c r="B15" s="339"/>
      <c r="C15" s="339"/>
      <c r="D15" s="339"/>
      <c r="E15" s="339"/>
      <c r="F15" s="339"/>
      <c r="G15" s="339"/>
      <c r="H15" s="339"/>
      <c r="I15" s="44">
        <v>11</v>
      </c>
      <c r="J15" s="46"/>
      <c r="K15" s="46"/>
    </row>
    <row r="16" spans="1:11" ht="12.75">
      <c r="A16" s="338" t="s">
        <v>296</v>
      </c>
      <c r="B16" s="339"/>
      <c r="C16" s="339"/>
      <c r="D16" s="339"/>
      <c r="E16" s="339"/>
      <c r="F16" s="339"/>
      <c r="G16" s="339"/>
      <c r="H16" s="339"/>
      <c r="I16" s="44">
        <v>12</v>
      </c>
      <c r="J16" s="46"/>
      <c r="K16" s="46"/>
    </row>
    <row r="17" spans="1:11" ht="12.75">
      <c r="A17" s="338" t="s">
        <v>297</v>
      </c>
      <c r="B17" s="339"/>
      <c r="C17" s="339"/>
      <c r="D17" s="339"/>
      <c r="E17" s="339"/>
      <c r="F17" s="339"/>
      <c r="G17" s="339"/>
      <c r="H17" s="339"/>
      <c r="I17" s="44">
        <v>13</v>
      </c>
      <c r="J17" s="46"/>
      <c r="K17" s="46"/>
    </row>
    <row r="18" spans="1:11" ht="12.75">
      <c r="A18" s="338" t="s">
        <v>298</v>
      </c>
      <c r="B18" s="339"/>
      <c r="C18" s="339"/>
      <c r="D18" s="339"/>
      <c r="E18" s="339"/>
      <c r="F18" s="339"/>
      <c r="G18" s="339"/>
      <c r="H18" s="339"/>
      <c r="I18" s="44">
        <v>14</v>
      </c>
      <c r="J18" s="46"/>
      <c r="K18" s="46"/>
    </row>
    <row r="19" spans="1:11" ht="12.75">
      <c r="A19" s="338" t="s">
        <v>299</v>
      </c>
      <c r="B19" s="339"/>
      <c r="C19" s="339"/>
      <c r="D19" s="339"/>
      <c r="E19" s="339"/>
      <c r="F19" s="339"/>
      <c r="G19" s="339"/>
      <c r="H19" s="339"/>
      <c r="I19" s="44">
        <v>15</v>
      </c>
      <c r="J19" s="46"/>
      <c r="K19" s="46"/>
    </row>
    <row r="20" spans="1:11" ht="12.75">
      <c r="A20" s="338" t="s">
        <v>300</v>
      </c>
      <c r="B20" s="339"/>
      <c r="C20" s="339"/>
      <c r="D20" s="339"/>
      <c r="E20" s="339"/>
      <c r="F20" s="339"/>
      <c r="G20" s="339"/>
      <c r="H20" s="339"/>
      <c r="I20" s="44">
        <v>16</v>
      </c>
      <c r="J20" s="46"/>
      <c r="K20" s="46"/>
    </row>
    <row r="21" spans="1:11" ht="12.75">
      <c r="A21" s="340" t="s">
        <v>301</v>
      </c>
      <c r="B21" s="341"/>
      <c r="C21" s="341"/>
      <c r="D21" s="341"/>
      <c r="E21" s="341"/>
      <c r="F21" s="341"/>
      <c r="G21" s="341"/>
      <c r="H21" s="341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42"/>
      <c r="B22" s="343"/>
      <c r="C22" s="343"/>
      <c r="D22" s="343"/>
      <c r="E22" s="343"/>
      <c r="F22" s="343"/>
      <c r="G22" s="343"/>
      <c r="H22" s="343"/>
      <c r="I22" s="344"/>
      <c r="J22" s="344"/>
      <c r="K22" s="345"/>
    </row>
    <row r="23" spans="1:11" ht="12.75">
      <c r="A23" s="329" t="s">
        <v>302</v>
      </c>
      <c r="B23" s="330"/>
      <c r="C23" s="330"/>
      <c r="D23" s="330"/>
      <c r="E23" s="330"/>
      <c r="F23" s="330"/>
      <c r="G23" s="330"/>
      <c r="H23" s="330"/>
      <c r="I23" s="47">
        <v>18</v>
      </c>
      <c r="J23" s="45"/>
      <c r="K23" s="45"/>
    </row>
    <row r="24" spans="1:11" ht="17.25" customHeight="1">
      <c r="A24" s="331" t="s">
        <v>303</v>
      </c>
      <c r="B24" s="332"/>
      <c r="C24" s="332"/>
      <c r="D24" s="332"/>
      <c r="E24" s="332"/>
      <c r="F24" s="332"/>
      <c r="G24" s="332"/>
      <c r="H24" s="332"/>
      <c r="I24" s="48">
        <v>19</v>
      </c>
      <c r="J24" s="77"/>
      <c r="K24" s="77"/>
    </row>
    <row r="25" spans="1:11" ht="30" customHeight="1">
      <c r="A25" s="333" t="s">
        <v>304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</row>
  </sheetData>
  <sheetProtection/>
  <protectedRanges>
    <protectedRange sqref="G2:H2" name="Range1"/>
    <protectedRange sqref="E2" name="Range1_1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51" t="s">
        <v>280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52" t="s">
        <v>314</v>
      </c>
      <c r="B4" s="353"/>
      <c r="C4" s="353"/>
      <c r="D4" s="353"/>
      <c r="E4" s="353"/>
      <c r="F4" s="353"/>
      <c r="G4" s="353"/>
      <c r="H4" s="353"/>
      <c r="I4" s="353"/>
      <c r="J4" s="354"/>
    </row>
    <row r="5" spans="1:10" ht="12.75" customHeight="1">
      <c r="A5" s="355"/>
      <c r="B5" s="356"/>
      <c r="C5" s="356"/>
      <c r="D5" s="356"/>
      <c r="E5" s="356"/>
      <c r="F5" s="356"/>
      <c r="G5" s="356"/>
      <c r="H5" s="356"/>
      <c r="I5" s="356"/>
      <c r="J5" s="357"/>
    </row>
    <row r="6" spans="1:10" ht="12.75" customHeight="1">
      <c r="A6" s="355"/>
      <c r="B6" s="356"/>
      <c r="C6" s="356"/>
      <c r="D6" s="356"/>
      <c r="E6" s="356"/>
      <c r="F6" s="356"/>
      <c r="G6" s="356"/>
      <c r="H6" s="356"/>
      <c r="I6" s="356"/>
      <c r="J6" s="357"/>
    </row>
    <row r="7" spans="1:10" ht="12.75" customHeight="1">
      <c r="A7" s="355"/>
      <c r="B7" s="356"/>
      <c r="C7" s="356"/>
      <c r="D7" s="356"/>
      <c r="E7" s="356"/>
      <c r="F7" s="356"/>
      <c r="G7" s="356"/>
      <c r="H7" s="356"/>
      <c r="I7" s="356"/>
      <c r="J7" s="357"/>
    </row>
    <row r="8" spans="1:10" ht="12.75" customHeight="1">
      <c r="A8" s="355"/>
      <c r="B8" s="356"/>
      <c r="C8" s="356"/>
      <c r="D8" s="356"/>
      <c r="E8" s="356"/>
      <c r="F8" s="356"/>
      <c r="G8" s="356"/>
      <c r="H8" s="356"/>
      <c r="I8" s="356"/>
      <c r="J8" s="357"/>
    </row>
    <row r="9" spans="1:10" ht="12.75" customHeight="1">
      <c r="A9" s="355"/>
      <c r="B9" s="356"/>
      <c r="C9" s="356"/>
      <c r="D9" s="356"/>
      <c r="E9" s="356"/>
      <c r="F9" s="356"/>
      <c r="G9" s="356"/>
      <c r="H9" s="356"/>
      <c r="I9" s="356"/>
      <c r="J9" s="357"/>
    </row>
    <row r="10" spans="1:10" ht="12.75" customHeight="1">
      <c r="A10" s="355"/>
      <c r="B10" s="356"/>
      <c r="C10" s="356"/>
      <c r="D10" s="356"/>
      <c r="E10" s="356"/>
      <c r="F10" s="356"/>
      <c r="G10" s="356"/>
      <c r="H10" s="356"/>
      <c r="I10" s="356"/>
      <c r="J10" s="357"/>
    </row>
    <row r="11" spans="1:10" ht="12.75">
      <c r="A11" s="358"/>
      <c r="B11" s="358"/>
      <c r="C11" s="358"/>
      <c r="D11" s="358"/>
      <c r="E11" s="358"/>
      <c r="F11" s="358"/>
      <c r="G11" s="358"/>
      <c r="H11" s="358"/>
      <c r="I11" s="358"/>
      <c r="J11" s="35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2012-02-13T11:53:42Z</cp:lastPrinted>
  <dcterms:created xsi:type="dcterms:W3CDTF">2008-10-17T11:51:54Z</dcterms:created>
  <dcterms:modified xsi:type="dcterms:W3CDTF">2012-02-14T09:35:32Z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